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hfa.sharepoint.com/sites/DEVEL/DevelProgsResearch/RRLF/"/>
    </mc:Choice>
  </mc:AlternateContent>
  <xr:revisionPtr revIDLastSave="19" documentId="8_{913216D4-C174-40D4-9AF3-7AEB8B765501}" xr6:coauthVersionLast="47" xr6:coauthVersionMax="47" xr10:uidLastSave="{BA8E94BE-1957-4287-8E8C-9A7A99F4DDCA}"/>
  <bookViews>
    <workbookView xWindow="1776" yWindow="192" windowWidth="21192" windowHeight="11424" xr2:uid="{00000000-000D-0000-FFFF-FFFF00000000}"/>
  </bookViews>
  <sheets>
    <sheet name="General Information" sheetId="6" r:id="rId1"/>
    <sheet name="Source of Funds" sheetId="4" r:id="rId2"/>
    <sheet name="Costs" sheetId="8" r:id="rId3"/>
    <sheet name="Unit&amp;Rent" sheetId="7" r:id="rId4"/>
    <sheet name="Expenses" sheetId="9" r:id="rId5"/>
    <sheet name="10 yr Cashflow" sheetId="10" r:id="rId6"/>
    <sheet name="Amortization and Forecast" sheetId="12" r:id="rId7"/>
    <sheet name="Unit&amp;Rent - for Use Agreement" sheetId="14" state="hidden" r:id="rId8"/>
    <sheet name="List Entries - Do not change" sheetId="13" state="hidden" r:id="rId9"/>
  </sheets>
  <externalReferences>
    <externalReference r:id="rId10"/>
  </externalReferences>
  <definedNames>
    <definedName name="Bldg_list">[1]Bldg!$B$6:$B$45</definedName>
    <definedName name="_xlnm.Print_Area" localSheetId="6">'Amortization and Forecast'!$A$1:$AE$120</definedName>
    <definedName name="_xlnm.Print_Titles" localSheetId="6">'Amortization and Forecast'!$A:$A</definedName>
    <definedName name="wrn.proforma." hidden="1">{#N/A,#N/A,FALSE,"sources";#N/A,#N/A,FALSE,"uses";#N/A,#N/A,FALSE,"rents";#N/A,#N/A,FALSE,"expenses";#N/A,#N/A,FALSE,"cashflows";#N/A,#N/A,FALSE,"flow of funds"}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0" l="1"/>
  <c r="E66" i="14" l="1"/>
  <c r="D66" i="14"/>
  <c r="C66" i="14"/>
  <c r="B1" i="14"/>
  <c r="D10" i="6" l="1"/>
  <c r="A1" i="10"/>
  <c r="B1" i="9"/>
  <c r="B1" i="7"/>
  <c r="B2" i="8"/>
  <c r="B2" i="4"/>
  <c r="C3" i="13"/>
  <c r="B96" i="12"/>
  <c r="B80" i="12"/>
  <c r="B63" i="12"/>
  <c r="B97" i="12"/>
  <c r="B81" i="12"/>
  <c r="B64" i="12"/>
  <c r="B79" i="12"/>
  <c r="B78" i="12"/>
  <c r="B87" i="12" s="1"/>
  <c r="B47" i="12"/>
  <c r="B46" i="12"/>
  <c r="B30" i="12"/>
  <c r="B29" i="12"/>
  <c r="A93" i="12"/>
  <c r="A77" i="12"/>
  <c r="A60" i="12"/>
  <c r="A42" i="12"/>
  <c r="B95" i="12"/>
  <c r="B94" i="12"/>
  <c r="B103" i="12" s="1"/>
  <c r="C102" i="12"/>
  <c r="D102" i="12" s="1"/>
  <c r="E102" i="12" s="1"/>
  <c r="F102" i="12" s="1"/>
  <c r="G102" i="12" s="1"/>
  <c r="H102" i="12" s="1"/>
  <c r="I102" i="12" s="1"/>
  <c r="J102" i="12" s="1"/>
  <c r="K102" i="12" s="1"/>
  <c r="L102" i="12" s="1"/>
  <c r="M102" i="12" s="1"/>
  <c r="N102" i="12" s="1"/>
  <c r="O102" i="12" s="1"/>
  <c r="P102" i="12" s="1"/>
  <c r="Q102" i="12" s="1"/>
  <c r="R102" i="12" s="1"/>
  <c r="S102" i="12" s="1"/>
  <c r="T102" i="12" s="1"/>
  <c r="U102" i="12" s="1"/>
  <c r="V102" i="12" s="1"/>
  <c r="W102" i="12" s="1"/>
  <c r="X102" i="12" s="1"/>
  <c r="Y102" i="12" s="1"/>
  <c r="Z102" i="12" s="1"/>
  <c r="AA102" i="12" s="1"/>
  <c r="AB102" i="12" s="1"/>
  <c r="AC102" i="12" s="1"/>
  <c r="AD102" i="12" s="1"/>
  <c r="AE102" i="12" s="1"/>
  <c r="C86" i="12"/>
  <c r="D86" i="12" s="1"/>
  <c r="E86" i="12" s="1"/>
  <c r="F86" i="12" s="1"/>
  <c r="G86" i="12" s="1"/>
  <c r="H86" i="12" s="1"/>
  <c r="I86" i="12" s="1"/>
  <c r="J86" i="12" s="1"/>
  <c r="K86" i="12" s="1"/>
  <c r="L86" i="12" s="1"/>
  <c r="M86" i="12" s="1"/>
  <c r="N86" i="12" s="1"/>
  <c r="O86" i="12" s="1"/>
  <c r="P86" i="12" s="1"/>
  <c r="Q86" i="12" s="1"/>
  <c r="R86" i="12" s="1"/>
  <c r="S86" i="12" s="1"/>
  <c r="T86" i="12" s="1"/>
  <c r="U86" i="12" s="1"/>
  <c r="V86" i="12" s="1"/>
  <c r="W86" i="12" s="1"/>
  <c r="X86" i="12" s="1"/>
  <c r="Y86" i="12" s="1"/>
  <c r="Z86" i="12" s="1"/>
  <c r="AA86" i="12" s="1"/>
  <c r="AB86" i="12" s="1"/>
  <c r="AC86" i="12" s="1"/>
  <c r="AD86" i="12" s="1"/>
  <c r="AE86" i="12" s="1"/>
  <c r="B45" i="12"/>
  <c r="C52" i="12"/>
  <c r="B27" i="12"/>
  <c r="B36" i="12" s="1"/>
  <c r="F3" i="13"/>
  <c r="E3" i="13"/>
  <c r="H3" i="13" s="1"/>
  <c r="D3" i="13"/>
  <c r="G3" i="13" s="1"/>
  <c r="B3" i="13"/>
  <c r="B62" i="12"/>
  <c r="B61" i="12"/>
  <c r="B70" i="12" s="1"/>
  <c r="B65" i="12" l="1"/>
  <c r="B71" i="12" s="1"/>
  <c r="B72" i="12" s="1"/>
  <c r="B98" i="12"/>
  <c r="AA104" i="12" s="1"/>
  <c r="B82" i="12"/>
  <c r="B83" i="12" s="1"/>
  <c r="G29" i="4" s="1"/>
  <c r="D12" i="6"/>
  <c r="D13" i="6"/>
  <c r="AE88" i="12"/>
  <c r="AE104" i="12"/>
  <c r="D52" i="12"/>
  <c r="B28" i="12"/>
  <c r="B11" i="12"/>
  <c r="B12" i="12"/>
  <c r="B10" i="12"/>
  <c r="A1" i="12"/>
  <c r="C18" i="12"/>
  <c r="C35" i="12"/>
  <c r="D35" i="12" s="1"/>
  <c r="E35" i="12" s="1"/>
  <c r="F35" i="12" s="1"/>
  <c r="G35" i="12" s="1"/>
  <c r="H35" i="12" s="1"/>
  <c r="I35" i="12" s="1"/>
  <c r="J35" i="12" s="1"/>
  <c r="K35" i="12" s="1"/>
  <c r="L35" i="12" s="1"/>
  <c r="M35" i="12" s="1"/>
  <c r="N35" i="12" s="1"/>
  <c r="O35" i="12" s="1"/>
  <c r="P35" i="12" s="1"/>
  <c r="Q35" i="12" s="1"/>
  <c r="R35" i="12" s="1"/>
  <c r="S35" i="12" s="1"/>
  <c r="T35" i="12" s="1"/>
  <c r="U35" i="12" s="1"/>
  <c r="V35" i="12" s="1"/>
  <c r="W35" i="12" s="1"/>
  <c r="X35" i="12" s="1"/>
  <c r="Y35" i="12" s="1"/>
  <c r="Z35" i="12" s="1"/>
  <c r="AA35" i="12" s="1"/>
  <c r="AB35" i="12" s="1"/>
  <c r="AC35" i="12" s="1"/>
  <c r="AD35" i="12" s="1"/>
  <c r="AE35" i="12" s="1"/>
  <c r="AE39" i="12" s="1"/>
  <c r="C69" i="12"/>
  <c r="D69" i="12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AC104" i="12" l="1"/>
  <c r="S104" i="12"/>
  <c r="R104" i="12"/>
  <c r="AB104" i="12"/>
  <c r="AD104" i="12"/>
  <c r="Y104" i="12"/>
  <c r="H104" i="12"/>
  <c r="V104" i="12"/>
  <c r="Z104" i="12"/>
  <c r="P104" i="12"/>
  <c r="X104" i="12"/>
  <c r="K104" i="12"/>
  <c r="M104" i="12"/>
  <c r="W104" i="12"/>
  <c r="T104" i="12"/>
  <c r="O104" i="12"/>
  <c r="U104" i="12"/>
  <c r="L104" i="12"/>
  <c r="N104" i="12"/>
  <c r="C70" i="12"/>
  <c r="Q104" i="12"/>
  <c r="AC88" i="12"/>
  <c r="O88" i="12"/>
  <c r="AD88" i="12"/>
  <c r="P88" i="12"/>
  <c r="X88" i="12"/>
  <c r="Z88" i="12"/>
  <c r="W88" i="12"/>
  <c r="Y88" i="12"/>
  <c r="R88" i="12"/>
  <c r="L88" i="12"/>
  <c r="M88" i="12"/>
  <c r="S88" i="12"/>
  <c r="T88" i="12"/>
  <c r="U88" i="12"/>
  <c r="AA88" i="12"/>
  <c r="AB88" i="12"/>
  <c r="Q88" i="12"/>
  <c r="N88" i="12"/>
  <c r="V88" i="12"/>
  <c r="K88" i="12"/>
  <c r="F104" i="12"/>
  <c r="B99" i="12"/>
  <c r="G30" i="4" s="1"/>
  <c r="B104" i="12"/>
  <c r="J104" i="12"/>
  <c r="C88" i="12"/>
  <c r="I88" i="12"/>
  <c r="D88" i="12"/>
  <c r="H88" i="12"/>
  <c r="E88" i="12"/>
  <c r="E104" i="12"/>
  <c r="F88" i="12"/>
  <c r="C104" i="12"/>
  <c r="J88" i="12"/>
  <c r="G104" i="12"/>
  <c r="G88" i="12"/>
  <c r="I104" i="12"/>
  <c r="D104" i="12"/>
  <c r="B88" i="12"/>
  <c r="E71" i="12"/>
  <c r="C71" i="12"/>
  <c r="D70" i="12" s="1"/>
  <c r="D71" i="12"/>
  <c r="X39" i="12"/>
  <c r="W37" i="12"/>
  <c r="AD39" i="12"/>
  <c r="U37" i="12"/>
  <c r="AD37" i="12"/>
  <c r="AA37" i="12"/>
  <c r="Y39" i="12"/>
  <c r="AE37" i="12"/>
  <c r="AC37" i="12"/>
  <c r="Y37" i="12"/>
  <c r="V39" i="12"/>
  <c r="AA39" i="12"/>
  <c r="W39" i="12"/>
  <c r="AC39" i="12"/>
  <c r="Z37" i="12"/>
  <c r="AB39" i="12"/>
  <c r="X37" i="12"/>
  <c r="AB37" i="12"/>
  <c r="V37" i="12"/>
  <c r="Z39" i="12"/>
  <c r="B66" i="12"/>
  <c r="G28" i="4" s="1"/>
  <c r="E69" i="12"/>
  <c r="E52" i="12"/>
  <c r="B31" i="12"/>
  <c r="D18" i="12"/>
  <c r="E18" i="12" s="1"/>
  <c r="E70" i="12" l="1"/>
  <c r="F70" i="12" s="1"/>
  <c r="B105" i="12"/>
  <c r="C103" i="12"/>
  <c r="C105" i="12" s="1"/>
  <c r="B89" i="12"/>
  <c r="B90" i="12" s="1"/>
  <c r="B91" i="12" s="1"/>
  <c r="C87" i="12"/>
  <c r="D87" i="12" s="1"/>
  <c r="E87" i="12" s="1"/>
  <c r="F87" i="12" s="1"/>
  <c r="G87" i="12" s="1"/>
  <c r="H87" i="12" s="1"/>
  <c r="I87" i="12" s="1"/>
  <c r="J87" i="12" s="1"/>
  <c r="K87" i="12" s="1"/>
  <c r="L87" i="12" s="1"/>
  <c r="M87" i="12" s="1"/>
  <c r="N87" i="12" s="1"/>
  <c r="O87" i="12" s="1"/>
  <c r="P87" i="12" s="1"/>
  <c r="Q87" i="12" s="1"/>
  <c r="R87" i="12" s="1"/>
  <c r="S87" i="12" s="1"/>
  <c r="T87" i="12" s="1"/>
  <c r="U87" i="12" s="1"/>
  <c r="V87" i="12" s="1"/>
  <c r="W87" i="12" s="1"/>
  <c r="X87" i="12" s="1"/>
  <c r="Y87" i="12" s="1"/>
  <c r="Z87" i="12" s="1"/>
  <c r="AA87" i="12" s="1"/>
  <c r="AB87" i="12" s="1"/>
  <c r="AC87" i="12" s="1"/>
  <c r="AD87" i="12" s="1"/>
  <c r="AE87" i="12" s="1"/>
  <c r="B73" i="12"/>
  <c r="B106" i="12"/>
  <c r="B107" i="12" s="1"/>
  <c r="I37" i="12"/>
  <c r="Q37" i="12"/>
  <c r="J37" i="12"/>
  <c r="S37" i="12"/>
  <c r="B37" i="12"/>
  <c r="C36" i="12" s="1"/>
  <c r="C38" i="12" s="1"/>
  <c r="R37" i="12"/>
  <c r="K37" i="12"/>
  <c r="D37" i="12"/>
  <c r="L37" i="12"/>
  <c r="T37" i="12"/>
  <c r="C37" i="12"/>
  <c r="E37" i="12"/>
  <c r="M37" i="12"/>
  <c r="N37" i="12"/>
  <c r="P37" i="12"/>
  <c r="F37" i="12"/>
  <c r="G37" i="12"/>
  <c r="O37" i="12"/>
  <c r="H37" i="12"/>
  <c r="F69" i="12"/>
  <c r="F71" i="12" s="1"/>
  <c r="F52" i="12"/>
  <c r="B32" i="12"/>
  <c r="G26" i="4" s="1"/>
  <c r="F18" i="12"/>
  <c r="D103" i="12" l="1"/>
  <c r="E103" i="12" s="1"/>
  <c r="F103" i="12" s="1"/>
  <c r="G103" i="12" s="1"/>
  <c r="H103" i="12" s="1"/>
  <c r="I103" i="12" s="1"/>
  <c r="J103" i="12" s="1"/>
  <c r="K103" i="12" s="1"/>
  <c r="L103" i="12" s="1"/>
  <c r="M103" i="12" s="1"/>
  <c r="N103" i="12" s="1"/>
  <c r="O103" i="12" s="1"/>
  <c r="P103" i="12" s="1"/>
  <c r="Q103" i="12" s="1"/>
  <c r="R103" i="12" s="1"/>
  <c r="S103" i="12" s="1"/>
  <c r="T103" i="12" s="1"/>
  <c r="U103" i="12" s="1"/>
  <c r="V103" i="12" s="1"/>
  <c r="W103" i="12" s="1"/>
  <c r="X103" i="12" s="1"/>
  <c r="Y103" i="12" s="1"/>
  <c r="Z103" i="12" s="1"/>
  <c r="AA103" i="12" s="1"/>
  <c r="AB103" i="12" s="1"/>
  <c r="AC103" i="12" s="1"/>
  <c r="AD103" i="12" s="1"/>
  <c r="AE103" i="12" s="1"/>
  <c r="G70" i="12"/>
  <c r="C106" i="12"/>
  <c r="C107" i="12" s="1"/>
  <c r="B74" i="12"/>
  <c r="C89" i="12"/>
  <c r="C90" i="12"/>
  <c r="C72" i="12"/>
  <c r="C73" i="12"/>
  <c r="B38" i="12"/>
  <c r="B39" i="12" s="1"/>
  <c r="B40" i="12" s="1"/>
  <c r="C39" i="12"/>
  <c r="C40" i="12" s="1"/>
  <c r="G69" i="12"/>
  <c r="G71" i="12" s="1"/>
  <c r="G52" i="12"/>
  <c r="D36" i="12"/>
  <c r="D38" i="12" s="1"/>
  <c r="G18" i="12"/>
  <c r="H70" i="12" l="1"/>
  <c r="C91" i="12"/>
  <c r="D105" i="12"/>
  <c r="D106" i="12"/>
  <c r="D89" i="12"/>
  <c r="D90" i="12"/>
  <c r="C74" i="12"/>
  <c r="D39" i="12"/>
  <c r="H69" i="12"/>
  <c r="H71" i="12" s="1"/>
  <c r="I70" i="12" s="1"/>
  <c r="H52" i="12"/>
  <c r="E36" i="12"/>
  <c r="H18" i="12"/>
  <c r="D107" i="12" l="1"/>
  <c r="D91" i="12"/>
  <c r="D72" i="12"/>
  <c r="D73" i="12"/>
  <c r="E39" i="12"/>
  <c r="E38" i="12"/>
  <c r="I69" i="12"/>
  <c r="I71" i="12" s="1"/>
  <c r="J70" i="12" s="1"/>
  <c r="I52" i="12"/>
  <c r="D40" i="12"/>
  <c r="I18" i="12"/>
  <c r="E106" i="12" l="1"/>
  <c r="E105" i="12"/>
  <c r="E90" i="12"/>
  <c r="E89" i="12"/>
  <c r="D74" i="12"/>
  <c r="J69" i="12"/>
  <c r="J71" i="12" s="1"/>
  <c r="K70" i="12" s="1"/>
  <c r="J52" i="12"/>
  <c r="E40" i="12"/>
  <c r="F36" i="12"/>
  <c r="J18" i="12"/>
  <c r="E91" i="12" l="1"/>
  <c r="E107" i="12"/>
  <c r="E73" i="12"/>
  <c r="E72" i="12"/>
  <c r="F39" i="12"/>
  <c r="F38" i="12"/>
  <c r="K69" i="12"/>
  <c r="K71" i="12" s="1"/>
  <c r="L70" i="12" s="1"/>
  <c r="K52" i="12"/>
  <c r="K18" i="12"/>
  <c r="F106" i="12" l="1"/>
  <c r="F105" i="12"/>
  <c r="F90" i="12"/>
  <c r="F89" i="12"/>
  <c r="L69" i="12"/>
  <c r="L71" i="12" s="1"/>
  <c r="M70" i="12" s="1"/>
  <c r="E74" i="12"/>
  <c r="L52" i="12"/>
  <c r="F40" i="12"/>
  <c r="L18" i="12"/>
  <c r="G36" i="12"/>
  <c r="F107" i="12" l="1"/>
  <c r="G90" i="12"/>
  <c r="G89" i="12"/>
  <c r="F73" i="12"/>
  <c r="F72" i="12"/>
  <c r="G39" i="12"/>
  <c r="G38" i="12"/>
  <c r="F91" i="12"/>
  <c r="M69" i="12"/>
  <c r="M71" i="12" s="1"/>
  <c r="N70" i="12" s="1"/>
  <c r="M52" i="12"/>
  <c r="M18" i="12"/>
  <c r="G91" i="12" l="1"/>
  <c r="G105" i="12"/>
  <c r="G106" i="12"/>
  <c r="N69" i="12"/>
  <c r="N71" i="12" s="1"/>
  <c r="O70" i="12" s="1"/>
  <c r="F74" i="12"/>
  <c r="N52" i="12"/>
  <c r="G40" i="12"/>
  <c r="H36" i="12"/>
  <c r="N18" i="12"/>
  <c r="G107" i="12" l="1"/>
  <c r="H89" i="12"/>
  <c r="H90" i="12"/>
  <c r="G72" i="12"/>
  <c r="G73" i="12"/>
  <c r="H38" i="12"/>
  <c r="H39" i="12"/>
  <c r="O69" i="12"/>
  <c r="O71" i="12" s="1"/>
  <c r="P70" i="12" s="1"/>
  <c r="O52" i="12"/>
  <c r="I36" i="12"/>
  <c r="O18" i="12"/>
  <c r="H91" i="12" l="1"/>
  <c r="H105" i="12"/>
  <c r="H106" i="12"/>
  <c r="I89" i="12"/>
  <c r="I90" i="12"/>
  <c r="I38" i="12"/>
  <c r="I39" i="12"/>
  <c r="P69" i="12"/>
  <c r="P71" i="12" s="1"/>
  <c r="Q70" i="12" s="1"/>
  <c r="G74" i="12"/>
  <c r="P52" i="12"/>
  <c r="H40" i="12"/>
  <c r="P18" i="12"/>
  <c r="I91" i="12" l="1"/>
  <c r="H107" i="12"/>
  <c r="I105" i="12"/>
  <c r="I106" i="12"/>
  <c r="J89" i="12"/>
  <c r="J90" i="12"/>
  <c r="H72" i="12"/>
  <c r="H73" i="12"/>
  <c r="Q69" i="12"/>
  <c r="Q71" i="12" s="1"/>
  <c r="R70" i="12" s="1"/>
  <c r="Q52" i="12"/>
  <c r="I40" i="12"/>
  <c r="J36" i="12"/>
  <c r="Q18" i="12"/>
  <c r="I107" i="12" l="1"/>
  <c r="J91" i="12"/>
  <c r="J38" i="12"/>
  <c r="J39" i="12"/>
  <c r="H74" i="12"/>
  <c r="R69" i="12"/>
  <c r="R71" i="12" s="1"/>
  <c r="S70" i="12" s="1"/>
  <c r="R52" i="12"/>
  <c r="K36" i="12"/>
  <c r="R18" i="12"/>
  <c r="R20" i="12" s="1"/>
  <c r="J105" i="12" l="1"/>
  <c r="J106" i="12"/>
  <c r="K90" i="12"/>
  <c r="K89" i="12"/>
  <c r="I73" i="12"/>
  <c r="I72" i="12"/>
  <c r="K39" i="12"/>
  <c r="K38" i="12"/>
  <c r="S69" i="12"/>
  <c r="S71" i="12" s="1"/>
  <c r="T70" i="12" s="1"/>
  <c r="S52" i="12"/>
  <c r="J40" i="12"/>
  <c r="S18" i="12"/>
  <c r="S20" i="12" s="1"/>
  <c r="S19" i="12"/>
  <c r="K91" i="12" l="1"/>
  <c r="J107" i="12"/>
  <c r="K105" i="12"/>
  <c r="K106" i="12"/>
  <c r="K107" i="12" s="1"/>
  <c r="I74" i="12"/>
  <c r="T69" i="12"/>
  <c r="T71" i="12" s="1"/>
  <c r="U70" i="12" s="1"/>
  <c r="T52" i="12"/>
  <c r="K40" i="12"/>
  <c r="S22" i="12"/>
  <c r="S21" i="12"/>
  <c r="T18" i="12"/>
  <c r="T20" i="12" s="1"/>
  <c r="T19" i="12"/>
  <c r="L36" i="12"/>
  <c r="L89" i="12" l="1"/>
  <c r="L90" i="12"/>
  <c r="J72" i="12"/>
  <c r="J73" i="12"/>
  <c r="L39" i="12"/>
  <c r="L38" i="12"/>
  <c r="U69" i="12"/>
  <c r="U71" i="12" s="1"/>
  <c r="V70" i="12" s="1"/>
  <c r="U52" i="12"/>
  <c r="U54" i="12" s="1"/>
  <c r="S23" i="12"/>
  <c r="U18" i="12"/>
  <c r="U20" i="12" s="1"/>
  <c r="T21" i="12"/>
  <c r="U19" i="12"/>
  <c r="T22" i="12"/>
  <c r="L91" i="12" l="1"/>
  <c r="L105" i="12"/>
  <c r="L106" i="12"/>
  <c r="M89" i="12"/>
  <c r="M90" i="12"/>
  <c r="V69" i="12"/>
  <c r="J74" i="12"/>
  <c r="V52" i="12"/>
  <c r="L40" i="12"/>
  <c r="M36" i="12"/>
  <c r="T23" i="12"/>
  <c r="U22" i="12"/>
  <c r="V18" i="12"/>
  <c r="V20" i="12" s="1"/>
  <c r="V19" i="12"/>
  <c r="U21" i="12"/>
  <c r="L107" i="12" l="1"/>
  <c r="M91" i="12"/>
  <c r="N89" i="12"/>
  <c r="N90" i="12"/>
  <c r="V71" i="12"/>
  <c r="W70" i="12" s="1"/>
  <c r="K72" i="12"/>
  <c r="K73" i="12"/>
  <c r="V54" i="12"/>
  <c r="V56" i="12"/>
  <c r="M39" i="12"/>
  <c r="M38" i="12"/>
  <c r="W69" i="12"/>
  <c r="W52" i="12"/>
  <c r="N36" i="12"/>
  <c r="U23" i="12"/>
  <c r="W19" i="12"/>
  <c r="V22" i="12"/>
  <c r="V21" i="12"/>
  <c r="W18" i="12"/>
  <c r="W20" i="12" s="1"/>
  <c r="N91" i="12" l="1"/>
  <c r="M105" i="12"/>
  <c r="M106" i="12"/>
  <c r="W71" i="12"/>
  <c r="X70" i="12" s="1"/>
  <c r="W56" i="12"/>
  <c r="W54" i="12"/>
  <c r="N39" i="12"/>
  <c r="N38" i="12"/>
  <c r="K74" i="12"/>
  <c r="X69" i="12"/>
  <c r="X52" i="12"/>
  <c r="M40" i="12"/>
  <c r="V23" i="12"/>
  <c r="X19" i="12"/>
  <c r="X18" i="12"/>
  <c r="X20" i="12" s="1"/>
  <c r="W21" i="12"/>
  <c r="W22" i="12"/>
  <c r="M107" i="12" l="1"/>
  <c r="O89" i="12"/>
  <c r="O90" i="12"/>
  <c r="N105" i="12"/>
  <c r="N106" i="12"/>
  <c r="X71" i="12"/>
  <c r="Y70" i="12" s="1"/>
  <c r="L73" i="12"/>
  <c r="L72" i="12"/>
  <c r="X56" i="12"/>
  <c r="X54" i="12"/>
  <c r="N40" i="12"/>
  <c r="Y69" i="12"/>
  <c r="Y52" i="12"/>
  <c r="W23" i="12"/>
  <c r="X21" i="12"/>
  <c r="X22" i="12"/>
  <c r="Y18" i="12"/>
  <c r="Y20" i="12" s="1"/>
  <c r="Y19" i="12"/>
  <c r="O36" i="12"/>
  <c r="N107" i="12" l="1"/>
  <c r="O91" i="12"/>
  <c r="Y71" i="12"/>
  <c r="Z70" i="12" s="1"/>
  <c r="Y56" i="12"/>
  <c r="Y54" i="12"/>
  <c r="O39" i="12"/>
  <c r="O38" i="12"/>
  <c r="L74" i="12"/>
  <c r="Z69" i="12"/>
  <c r="Z52" i="12"/>
  <c r="X23" i="12"/>
  <c r="Z18" i="12"/>
  <c r="Z20" i="12" s="1"/>
  <c r="Y21" i="12"/>
  <c r="Z19" i="12"/>
  <c r="Y22" i="12"/>
  <c r="O105" i="12" l="1"/>
  <c r="O106" i="12"/>
  <c r="P89" i="12"/>
  <c r="P90" i="12"/>
  <c r="Z71" i="12"/>
  <c r="AA70" i="12" s="1"/>
  <c r="M72" i="12"/>
  <c r="M73" i="12"/>
  <c r="Z54" i="12"/>
  <c r="Z56" i="12"/>
  <c r="AA69" i="12"/>
  <c r="AA52" i="12"/>
  <c r="O40" i="12"/>
  <c r="Y23" i="12"/>
  <c r="Z22" i="12"/>
  <c r="AA18" i="12"/>
  <c r="AA20" i="12" s="1"/>
  <c r="AA19" i="12"/>
  <c r="Z21" i="12"/>
  <c r="P36" i="12"/>
  <c r="O107" i="12" l="1"/>
  <c r="P91" i="12"/>
  <c r="P105" i="12"/>
  <c r="P106" i="12"/>
  <c r="AA71" i="12"/>
  <c r="AB70" i="12" s="1"/>
  <c r="AA56" i="12"/>
  <c r="AA54" i="12"/>
  <c r="P38" i="12"/>
  <c r="P39" i="12"/>
  <c r="AB69" i="12"/>
  <c r="M74" i="12"/>
  <c r="AB52" i="12"/>
  <c r="Z23" i="12"/>
  <c r="AA22" i="12"/>
  <c r="AA21" i="12"/>
  <c r="AB18" i="12"/>
  <c r="AB20" i="12" s="1"/>
  <c r="AB19" i="12"/>
  <c r="P107" i="12" l="1"/>
  <c r="Q89" i="12"/>
  <c r="Q90" i="12"/>
  <c r="Q91" i="12" s="1"/>
  <c r="AB71" i="12"/>
  <c r="AC70" i="12" s="1"/>
  <c r="N73" i="12"/>
  <c r="N72" i="12"/>
  <c r="AB54" i="12"/>
  <c r="AB56" i="12"/>
  <c r="AC69" i="12"/>
  <c r="AC52" i="12"/>
  <c r="P40" i="12"/>
  <c r="AA23" i="12"/>
  <c r="AC18" i="12"/>
  <c r="AC20" i="12" s="1"/>
  <c r="AB21" i="12"/>
  <c r="AC19" i="12"/>
  <c r="AB22" i="12"/>
  <c r="Q36" i="12"/>
  <c r="Q105" i="12" l="1"/>
  <c r="Q106" i="12"/>
  <c r="AC71" i="12"/>
  <c r="AD70" i="12" s="1"/>
  <c r="AC56" i="12"/>
  <c r="AC54" i="12"/>
  <c r="Q38" i="12"/>
  <c r="Q39" i="12"/>
  <c r="AD69" i="12"/>
  <c r="N74" i="12"/>
  <c r="AD52" i="12"/>
  <c r="AC22" i="12"/>
  <c r="AD18" i="12"/>
  <c r="AD20" i="12" s="1"/>
  <c r="AD19" i="12"/>
  <c r="AC21" i="12"/>
  <c r="AB23" i="12"/>
  <c r="Q107" i="12" l="1"/>
  <c r="R105" i="12"/>
  <c r="R106" i="12"/>
  <c r="R89" i="12"/>
  <c r="R90" i="12"/>
  <c r="AD71" i="12"/>
  <c r="AE70" i="12" s="1"/>
  <c r="O73" i="12"/>
  <c r="O72" i="12"/>
  <c r="AD54" i="12"/>
  <c r="AD56" i="12"/>
  <c r="S106" i="12"/>
  <c r="S90" i="12"/>
  <c r="AE69" i="12"/>
  <c r="AE52" i="12"/>
  <c r="Q40" i="12"/>
  <c r="R36" i="12"/>
  <c r="AC23" i="12"/>
  <c r="AE19" i="12"/>
  <c r="AD22" i="12"/>
  <c r="AD21" i="12"/>
  <c r="AE18" i="12"/>
  <c r="AE20" i="12" s="1"/>
  <c r="AE71" i="12" l="1"/>
  <c r="S105" i="12"/>
  <c r="S107" i="12" s="1"/>
  <c r="S89" i="12"/>
  <c r="S91" i="12" s="1"/>
  <c r="O74" i="12"/>
  <c r="AE56" i="12"/>
  <c r="AE54" i="12"/>
  <c r="R38" i="12"/>
  <c r="R39" i="12"/>
  <c r="R107" i="12"/>
  <c r="R91" i="12"/>
  <c r="AD23" i="12"/>
  <c r="S36" i="12"/>
  <c r="AE21" i="12"/>
  <c r="AE22" i="12"/>
  <c r="T105" i="12" l="1"/>
  <c r="T106" i="12"/>
  <c r="T89" i="12"/>
  <c r="T90" i="12"/>
  <c r="P72" i="12"/>
  <c r="P73" i="12"/>
  <c r="S39" i="12"/>
  <c r="S38" i="12"/>
  <c r="R40" i="12"/>
  <c r="AE23" i="12"/>
  <c r="T107" i="12" l="1"/>
  <c r="T91" i="12"/>
  <c r="U89" i="12"/>
  <c r="U90" i="12"/>
  <c r="P74" i="12"/>
  <c r="S40" i="12"/>
  <c r="T36" i="12"/>
  <c r="U91" i="12" l="1"/>
  <c r="V89" i="12"/>
  <c r="V90" i="12"/>
  <c r="U105" i="12"/>
  <c r="U106" i="12"/>
  <c r="Q72" i="12"/>
  <c r="Q73" i="12"/>
  <c r="T39" i="12"/>
  <c r="T38" i="12"/>
  <c r="U36" i="12"/>
  <c r="U107" i="12" l="1"/>
  <c r="V91" i="12"/>
  <c r="R72" i="12"/>
  <c r="R73" i="12"/>
  <c r="U38" i="12"/>
  <c r="U39" i="12"/>
  <c r="Q74" i="12"/>
  <c r="T40" i="12"/>
  <c r="V36" i="12"/>
  <c r="V38" i="12" s="1"/>
  <c r="V105" i="12" l="1"/>
  <c r="V106" i="12"/>
  <c r="W89" i="12"/>
  <c r="W90" i="12"/>
  <c r="S72" i="12"/>
  <c r="S73" i="12"/>
  <c r="R74" i="12"/>
  <c r="U40" i="12"/>
  <c r="W91" i="12" l="1"/>
  <c r="W105" i="12"/>
  <c r="W106" i="12"/>
  <c r="W107" i="12" s="1"/>
  <c r="V107" i="12"/>
  <c r="T73" i="12"/>
  <c r="T72" i="12"/>
  <c r="S74" i="12"/>
  <c r="V40" i="12"/>
  <c r="W36" i="12"/>
  <c r="W38" i="12" s="1"/>
  <c r="X89" i="12" l="1"/>
  <c r="X90" i="12"/>
  <c r="U73" i="12"/>
  <c r="U72" i="12"/>
  <c r="T74" i="12"/>
  <c r="V73" i="12"/>
  <c r="X91" i="12" l="1"/>
  <c r="X105" i="12"/>
  <c r="X106" i="12"/>
  <c r="V72" i="12"/>
  <c r="V74" i="12" s="1"/>
  <c r="U74" i="12"/>
  <c r="W40" i="12"/>
  <c r="X36" i="12"/>
  <c r="X38" i="12" s="1"/>
  <c r="W73" i="12"/>
  <c r="Y89" i="12" l="1"/>
  <c r="Y90" i="12"/>
  <c r="X107" i="12"/>
  <c r="W72" i="12"/>
  <c r="W74" i="12" s="1"/>
  <c r="X73" i="12"/>
  <c r="Y91" i="12" l="1"/>
  <c r="Y105" i="12"/>
  <c r="Y106" i="12"/>
  <c r="X72" i="12"/>
  <c r="X74" i="12" s="1"/>
  <c r="X40" i="12"/>
  <c r="Y36" i="12"/>
  <c r="Y38" i="12" s="1"/>
  <c r="Y73" i="12"/>
  <c r="Y107" i="12" l="1"/>
  <c r="Z89" i="12"/>
  <c r="Z90" i="12"/>
  <c r="Y72" i="12"/>
  <c r="Y74" i="12" s="1"/>
  <c r="Z106" i="12"/>
  <c r="Z36" i="12"/>
  <c r="Z38" i="12" s="1"/>
  <c r="Z73" i="12"/>
  <c r="Z91" i="12" l="1"/>
  <c r="Z105" i="12"/>
  <c r="Z107" i="12" s="1"/>
  <c r="Z72" i="12"/>
  <c r="Z74" i="12" s="1"/>
  <c r="AA90" i="12"/>
  <c r="Y40" i="12"/>
  <c r="AA73" i="12"/>
  <c r="AA105" i="12" l="1"/>
  <c r="AA106" i="12"/>
  <c r="AA89" i="12"/>
  <c r="AA91" i="12" s="1"/>
  <c r="AA72" i="12"/>
  <c r="AA74" i="12" s="1"/>
  <c r="Z40" i="12"/>
  <c r="AA36" i="12"/>
  <c r="AA38" i="12" s="1"/>
  <c r="AB73" i="12"/>
  <c r="AA107" i="12" l="1"/>
  <c r="AB89" i="12"/>
  <c r="AB90" i="12"/>
  <c r="AB72" i="12"/>
  <c r="AB74" i="12" s="1"/>
  <c r="AB36" i="12"/>
  <c r="AB38" i="12" s="1"/>
  <c r="AC73" i="12"/>
  <c r="AB91" i="12" l="1"/>
  <c r="AC89" i="12"/>
  <c r="AC90" i="12"/>
  <c r="AB105" i="12"/>
  <c r="AB106" i="12"/>
  <c r="AC72" i="12"/>
  <c r="AC74" i="12" s="1"/>
  <c r="AA40" i="12"/>
  <c r="AC36" i="12"/>
  <c r="AC38" i="12" s="1"/>
  <c r="AD73" i="12"/>
  <c r="AC91" i="12" l="1"/>
  <c r="AB107" i="12"/>
  <c r="AD89" i="12"/>
  <c r="AD90" i="12"/>
  <c r="AD72" i="12"/>
  <c r="AD74" i="12" s="1"/>
  <c r="AC106" i="12"/>
  <c r="AB40" i="12"/>
  <c r="AE73" i="12"/>
  <c r="AD91" i="12" l="1"/>
  <c r="AC105" i="12"/>
  <c r="AC107" i="12" s="1"/>
  <c r="AE72" i="12"/>
  <c r="AE74" i="12" s="1"/>
  <c r="AC40" i="12"/>
  <c r="AD36" i="12"/>
  <c r="AD38" i="12" s="1"/>
  <c r="AE89" i="12" l="1"/>
  <c r="AE90" i="12"/>
  <c r="AD105" i="12"/>
  <c r="AD106" i="12"/>
  <c r="AE36" i="12"/>
  <c r="AE38" i="12" s="1"/>
  <c r="AD107" i="12" l="1"/>
  <c r="AE91" i="12"/>
  <c r="AE106" i="12"/>
  <c r="AD40" i="12"/>
  <c r="AE105" i="12" l="1"/>
  <c r="AE107" i="12" s="1"/>
  <c r="AE40" i="12"/>
  <c r="B9" i="10" l="1"/>
  <c r="B10" i="10"/>
  <c r="B24" i="10" l="1"/>
  <c r="C10" i="10"/>
  <c r="D10" i="10" s="1"/>
  <c r="E10" i="10" s="1"/>
  <c r="F10" i="10" s="1"/>
  <c r="G10" i="10" s="1"/>
  <c r="H10" i="10" s="1"/>
  <c r="I10" i="10" s="1"/>
  <c r="J10" i="10" s="1"/>
  <c r="K10" i="10" s="1"/>
  <c r="L10" i="10" s="1"/>
  <c r="M10" i="10" s="1"/>
  <c r="N10" i="10" s="1"/>
  <c r="O10" i="10" s="1"/>
  <c r="P10" i="10" s="1"/>
  <c r="Q10" i="10" s="1"/>
  <c r="R10" i="10" s="1"/>
  <c r="S10" i="10" s="1"/>
  <c r="T10" i="10" s="1"/>
  <c r="U10" i="10" s="1"/>
  <c r="C9" i="10"/>
  <c r="D9" i="10" s="1"/>
  <c r="E66" i="7"/>
  <c r="C25" i="9" s="1"/>
  <c r="C24" i="10" l="1"/>
  <c r="D24" i="10" s="1"/>
  <c r="B26" i="10"/>
  <c r="C23" i="10" s="1"/>
  <c r="D11" i="10"/>
  <c r="D12" i="10" s="1"/>
  <c r="E9" i="10"/>
  <c r="F9" i="10" s="1"/>
  <c r="G9" i="10" s="1"/>
  <c r="C11" i="10"/>
  <c r="C12" i="10" s="1"/>
  <c r="B11" i="10"/>
  <c r="B12" i="10" s="1"/>
  <c r="C26" i="10" l="1"/>
  <c r="D23" i="10" s="1"/>
  <c r="D26" i="10" s="1"/>
  <c r="E23" i="10" s="1"/>
  <c r="E24" i="10"/>
  <c r="F24" i="10" s="1"/>
  <c r="G24" i="10" s="1"/>
  <c r="D17" i="9"/>
  <c r="D9" i="9"/>
  <c r="D4" i="9"/>
  <c r="D16" i="9"/>
  <c r="D8" i="9"/>
  <c r="D5" i="9"/>
  <c r="D15" i="9"/>
  <c r="D7" i="9"/>
  <c r="D13" i="9"/>
  <c r="D20" i="9"/>
  <c r="D19" i="9"/>
  <c r="D10" i="9"/>
  <c r="D14" i="9"/>
  <c r="D6" i="9"/>
  <c r="D21" i="9"/>
  <c r="D12" i="9"/>
  <c r="D11" i="9"/>
  <c r="D18" i="9"/>
  <c r="E11" i="10"/>
  <c r="E12" i="10" s="1"/>
  <c r="F11" i="10"/>
  <c r="F12" i="10" s="1"/>
  <c r="H9" i="10"/>
  <c r="G11" i="10"/>
  <c r="G12" i="10" s="1"/>
  <c r="C22" i="9"/>
  <c r="D22" i="9" s="1"/>
  <c r="C66" i="7"/>
  <c r="D66" i="7"/>
  <c r="D25" i="9"/>
  <c r="D17" i="6"/>
  <c r="D16" i="6"/>
  <c r="E26" i="10" l="1"/>
  <c r="F23" i="10" s="1"/>
  <c r="F26" i="10" s="1"/>
  <c r="G23" i="10" s="1"/>
  <c r="C26" i="9"/>
  <c r="C31" i="9" s="1"/>
  <c r="B14" i="10"/>
  <c r="G26" i="10"/>
  <c r="H23" i="10" s="1"/>
  <c r="H24" i="10"/>
  <c r="I9" i="10"/>
  <c r="H11" i="10"/>
  <c r="H12" i="10" s="1"/>
  <c r="D9" i="6"/>
  <c r="E4" i="8"/>
  <c r="B20" i="10" l="1"/>
  <c r="C14" i="10"/>
  <c r="D14" i="10" s="1"/>
  <c r="E14" i="10" s="1"/>
  <c r="F14" i="10" s="1"/>
  <c r="G14" i="10" s="1"/>
  <c r="H14" i="10" s="1"/>
  <c r="I14" i="10" s="1"/>
  <c r="J14" i="10" s="1"/>
  <c r="K14" i="10" s="1"/>
  <c r="L14" i="10" s="1"/>
  <c r="M14" i="10" s="1"/>
  <c r="N14" i="10" s="1"/>
  <c r="O14" i="10" s="1"/>
  <c r="P14" i="10" s="1"/>
  <c r="Q14" i="10" s="1"/>
  <c r="R14" i="10" s="1"/>
  <c r="S14" i="10" s="1"/>
  <c r="T14" i="10" s="1"/>
  <c r="U14" i="10" s="1"/>
  <c r="C27" i="9"/>
  <c r="D27" i="9" s="1"/>
  <c r="D26" i="9"/>
  <c r="E13" i="8"/>
  <c r="E42" i="8"/>
  <c r="C20" i="10"/>
  <c r="B15" i="10"/>
  <c r="H26" i="10"/>
  <c r="I23" i="10" s="1"/>
  <c r="I24" i="10"/>
  <c r="I11" i="10"/>
  <c r="I12" i="10" s="1"/>
  <c r="J9" i="10"/>
  <c r="E18" i="8"/>
  <c r="E53" i="8"/>
  <c r="E52" i="8"/>
  <c r="E51" i="8"/>
  <c r="E50" i="8"/>
  <c r="E49" i="8"/>
  <c r="E46" i="8"/>
  <c r="E45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1" i="8"/>
  <c r="E20" i="8"/>
  <c r="E19" i="8"/>
  <c r="E17" i="8"/>
  <c r="E16" i="8"/>
  <c r="E15" i="8"/>
  <c r="E14" i="8"/>
  <c r="E10" i="8"/>
  <c r="E9" i="8"/>
  <c r="E8" i="8"/>
  <c r="E7" i="8"/>
  <c r="E6" i="8"/>
  <c r="C54" i="8"/>
  <c r="E54" i="8" s="1"/>
  <c r="C47" i="8"/>
  <c r="C11" i="8"/>
  <c r="E11" i="8" s="1"/>
  <c r="E47" i="8" l="1"/>
  <c r="C55" i="8"/>
  <c r="E55" i="8" s="1"/>
  <c r="C22" i="8"/>
  <c r="D20" i="10"/>
  <c r="C15" i="10"/>
  <c r="I26" i="10"/>
  <c r="J23" i="10" s="1"/>
  <c r="J24" i="10"/>
  <c r="J11" i="10"/>
  <c r="J12" i="10" s="1"/>
  <c r="K9" i="10"/>
  <c r="L9" i="10" s="1"/>
  <c r="M9" i="10" l="1"/>
  <c r="L11" i="10"/>
  <c r="L12" i="10" s="1"/>
  <c r="E22" i="8"/>
  <c r="C56" i="8"/>
  <c r="E20" i="10"/>
  <c r="D15" i="10"/>
  <c r="J26" i="10"/>
  <c r="K23" i="10" s="1"/>
  <c r="K24" i="10"/>
  <c r="K11" i="10"/>
  <c r="K12" i="10" s="1"/>
  <c r="N9" i="10" l="1"/>
  <c r="M11" i="10"/>
  <c r="M12" i="10" s="1"/>
  <c r="K26" i="10"/>
  <c r="L23" i="10" s="1"/>
  <c r="L24" i="10"/>
  <c r="E56" i="8"/>
  <c r="D15" i="6" s="1"/>
  <c r="D14" i="6" s="1"/>
  <c r="F20" i="10"/>
  <c r="E15" i="10"/>
  <c r="L26" i="10" l="1"/>
  <c r="M23" i="10" s="1"/>
  <c r="C25" i="4"/>
  <c r="B9" i="12" s="1"/>
  <c r="M24" i="10"/>
  <c r="N11" i="10"/>
  <c r="N12" i="10" s="1"/>
  <c r="O9" i="10"/>
  <c r="B44" i="12"/>
  <c r="B48" i="12" s="1"/>
  <c r="G20" i="10"/>
  <c r="F15" i="10"/>
  <c r="C32" i="4" l="1"/>
  <c r="C34" i="4" s="1"/>
  <c r="B19" i="12"/>
  <c r="B13" i="12"/>
  <c r="C20" i="12" s="1"/>
  <c r="D19" i="12" s="1"/>
  <c r="D21" i="12" s="1"/>
  <c r="O11" i="10"/>
  <c r="O12" i="10" s="1"/>
  <c r="P9" i="10"/>
  <c r="N24" i="10"/>
  <c r="M26" i="10"/>
  <c r="N23" i="10" s="1"/>
  <c r="K20" i="12"/>
  <c r="L19" i="12" s="1"/>
  <c r="L21" i="12" s="1"/>
  <c r="L20" i="12"/>
  <c r="M19" i="12" s="1"/>
  <c r="M21" i="12" s="1"/>
  <c r="M20" i="12"/>
  <c r="N19" i="12" s="1"/>
  <c r="N21" i="12" s="1"/>
  <c r="N20" i="12"/>
  <c r="O19" i="12" s="1"/>
  <c r="O21" i="12" s="1"/>
  <c r="O20" i="12"/>
  <c r="P19" i="12" s="1"/>
  <c r="P21" i="12" s="1"/>
  <c r="P20" i="12"/>
  <c r="Q19" i="12" s="1"/>
  <c r="Q21" i="12" s="1"/>
  <c r="Q20" i="12"/>
  <c r="R19" i="12" s="1"/>
  <c r="R21" i="12" s="1"/>
  <c r="B53" i="12"/>
  <c r="H20" i="10"/>
  <c r="G15" i="10"/>
  <c r="D20" i="12" l="1"/>
  <c r="E19" i="12" s="1"/>
  <c r="E21" i="12" s="1"/>
  <c r="F20" i="12"/>
  <c r="G19" i="12" s="1"/>
  <c r="G21" i="12" s="1"/>
  <c r="B14" i="12"/>
  <c r="D22" i="12" s="1"/>
  <c r="D23" i="12" s="1"/>
  <c r="B20" i="12"/>
  <c r="H20" i="12"/>
  <c r="I19" i="12" s="1"/>
  <c r="I21" i="12" s="1"/>
  <c r="G20" i="12"/>
  <c r="H19" i="12" s="1"/>
  <c r="H21" i="12" s="1"/>
  <c r="J20" i="12"/>
  <c r="K19" i="12" s="1"/>
  <c r="K21" i="12" s="1"/>
  <c r="E20" i="12"/>
  <c r="F19" i="12" s="1"/>
  <c r="F21" i="12" s="1"/>
  <c r="I20" i="12"/>
  <c r="J19" i="12" s="1"/>
  <c r="J21" i="12" s="1"/>
  <c r="P11" i="10"/>
  <c r="P12" i="10" s="1"/>
  <c r="Q9" i="10"/>
  <c r="O24" i="10"/>
  <c r="N26" i="10"/>
  <c r="O23" i="10" s="1"/>
  <c r="G25" i="4"/>
  <c r="L22" i="12"/>
  <c r="L23" i="12" s="1"/>
  <c r="M22" i="12"/>
  <c r="M23" i="12" s="1"/>
  <c r="N22" i="12"/>
  <c r="N23" i="12" s="1"/>
  <c r="O22" i="12"/>
  <c r="O23" i="12" s="1"/>
  <c r="P22" i="12"/>
  <c r="P23" i="12" s="1"/>
  <c r="Q22" i="12"/>
  <c r="Q23" i="12" s="1"/>
  <c r="R22" i="12"/>
  <c r="R23" i="12" s="1"/>
  <c r="D54" i="12"/>
  <c r="L54" i="12"/>
  <c r="L4" i="12" s="1"/>
  <c r="L5" i="12" s="1"/>
  <c r="T54" i="12"/>
  <c r="E54" i="12"/>
  <c r="M54" i="12"/>
  <c r="M4" i="12" s="1"/>
  <c r="M5" i="12" s="1"/>
  <c r="B54" i="12"/>
  <c r="F54" i="12"/>
  <c r="N54" i="12"/>
  <c r="N4" i="12" s="1"/>
  <c r="N5" i="12" s="1"/>
  <c r="C54" i="12"/>
  <c r="C4" i="12" s="1"/>
  <c r="C5" i="12" s="1"/>
  <c r="G54" i="12"/>
  <c r="O54" i="12"/>
  <c r="O4" i="12" s="1"/>
  <c r="O5" i="12" s="1"/>
  <c r="H54" i="12"/>
  <c r="P54" i="12"/>
  <c r="P4" i="12" s="1"/>
  <c r="P5" i="12" s="1"/>
  <c r="I54" i="12"/>
  <c r="Q54" i="12"/>
  <c r="R53" i="12" s="1"/>
  <c r="J54" i="12"/>
  <c r="R54" i="12"/>
  <c r="S53" i="12" s="1"/>
  <c r="K54" i="12"/>
  <c r="K4" i="12" s="1"/>
  <c r="K5" i="12" s="1"/>
  <c r="S54" i="12"/>
  <c r="T53" i="12" s="1"/>
  <c r="B49" i="12"/>
  <c r="G27" i="4" s="1"/>
  <c r="U53" i="12"/>
  <c r="V53" i="12"/>
  <c r="V55" i="12" s="1"/>
  <c r="W53" i="12"/>
  <c r="W55" i="12" s="1"/>
  <c r="X53" i="12"/>
  <c r="X55" i="12" s="1"/>
  <c r="Y53" i="12"/>
  <c r="Y55" i="12" s="1"/>
  <c r="Z53" i="12"/>
  <c r="Z55" i="12" s="1"/>
  <c r="AA53" i="12"/>
  <c r="AA55" i="12" s="1"/>
  <c r="AB53" i="12"/>
  <c r="AB55" i="12" s="1"/>
  <c r="AC53" i="12"/>
  <c r="AC55" i="12" s="1"/>
  <c r="AD53" i="12"/>
  <c r="AD55" i="12" s="1"/>
  <c r="AE53" i="12"/>
  <c r="AE55" i="12" s="1"/>
  <c r="I20" i="10"/>
  <c r="H15" i="10"/>
  <c r="D4" i="12" l="1"/>
  <c r="D5" i="12" s="1"/>
  <c r="J22" i="12"/>
  <c r="J23" i="12" s="1"/>
  <c r="E22" i="12"/>
  <c r="E23" i="12" s="1"/>
  <c r="I4" i="12"/>
  <c r="I5" i="12" s="1"/>
  <c r="F4" i="12"/>
  <c r="F5" i="12" s="1"/>
  <c r="G22" i="12"/>
  <c r="G23" i="12" s="1"/>
  <c r="K22" i="12"/>
  <c r="K23" i="12" s="1"/>
  <c r="J4" i="12"/>
  <c r="J5" i="12" s="1"/>
  <c r="I22" i="12"/>
  <c r="I23" i="12" s="1"/>
  <c r="H22" i="12"/>
  <c r="H23" i="12" s="1"/>
  <c r="H4" i="12"/>
  <c r="H5" i="12" s="1"/>
  <c r="E4" i="12"/>
  <c r="E5" i="12" s="1"/>
  <c r="C19" i="12"/>
  <c r="B21" i="12"/>
  <c r="B22" i="12" s="1"/>
  <c r="B23" i="12" s="1"/>
  <c r="G4" i="12"/>
  <c r="G5" i="12" s="1"/>
  <c r="F22" i="12"/>
  <c r="F23" i="12" s="1"/>
  <c r="R9" i="10"/>
  <c r="Q11" i="10"/>
  <c r="Q12" i="10" s="1"/>
  <c r="P24" i="10"/>
  <c r="O26" i="10"/>
  <c r="P23" i="10" s="1"/>
  <c r="G32" i="4"/>
  <c r="B55" i="12"/>
  <c r="B56" i="12" s="1"/>
  <c r="B4" i="12"/>
  <c r="B5" i="12" s="1"/>
  <c r="U55" i="12"/>
  <c r="U56" i="12"/>
  <c r="T56" i="12"/>
  <c r="T55" i="12"/>
  <c r="S55" i="12"/>
  <c r="S56" i="12"/>
  <c r="R55" i="12"/>
  <c r="R56" i="12"/>
  <c r="Q53" i="12"/>
  <c r="I53" i="12"/>
  <c r="P53" i="12"/>
  <c r="H53" i="12"/>
  <c r="O53" i="12"/>
  <c r="G53" i="12"/>
  <c r="N53" i="12"/>
  <c r="F53" i="12"/>
  <c r="M53" i="12"/>
  <c r="C53" i="12"/>
  <c r="C55" i="12" s="1"/>
  <c r="L53" i="12"/>
  <c r="D53" i="12"/>
  <c r="D55" i="12" s="1"/>
  <c r="K53" i="12"/>
  <c r="V57" i="12"/>
  <c r="W57" i="12"/>
  <c r="X57" i="12"/>
  <c r="Y57" i="12"/>
  <c r="Z57" i="12"/>
  <c r="AA57" i="12"/>
  <c r="AB57" i="12"/>
  <c r="AC57" i="12"/>
  <c r="AD57" i="12"/>
  <c r="AE57" i="12"/>
  <c r="J53" i="12"/>
  <c r="E53" i="12"/>
  <c r="J20" i="10"/>
  <c r="I15" i="10"/>
  <c r="C21" i="12" l="1"/>
  <c r="C22" i="12"/>
  <c r="C17" i="10"/>
  <c r="C19" i="10" s="1"/>
  <c r="S17" i="10"/>
  <c r="L17" i="10"/>
  <c r="T17" i="10"/>
  <c r="R17" i="10"/>
  <c r="M17" i="10"/>
  <c r="U17" i="10"/>
  <c r="P17" i="10"/>
  <c r="Q17" i="10"/>
  <c r="N17" i="10"/>
  <c r="O17" i="10"/>
  <c r="Q24" i="10"/>
  <c r="P26" i="10"/>
  <c r="Q23" i="10" s="1"/>
  <c r="R11" i="10"/>
  <c r="R12" i="10" s="1"/>
  <c r="S9" i="10"/>
  <c r="E17" i="10"/>
  <c r="E19" i="10" s="1"/>
  <c r="J17" i="10"/>
  <c r="B17" i="10"/>
  <c r="B18" i="10" s="1"/>
  <c r="I17" i="10"/>
  <c r="I19" i="10" s="1"/>
  <c r="F17" i="10"/>
  <c r="F19" i="10" s="1"/>
  <c r="C28" i="9"/>
  <c r="C29" i="9" s="1"/>
  <c r="K17" i="10"/>
  <c r="G17" i="10"/>
  <c r="G19" i="10" s="1"/>
  <c r="D17" i="10"/>
  <c r="D19" i="10" s="1"/>
  <c r="H17" i="10"/>
  <c r="H19" i="10" s="1"/>
  <c r="B57" i="12"/>
  <c r="T57" i="12"/>
  <c r="U57" i="12"/>
  <c r="D56" i="12"/>
  <c r="R57" i="12"/>
  <c r="S57" i="12"/>
  <c r="C56" i="12"/>
  <c r="H55" i="12"/>
  <c r="H56" i="12"/>
  <c r="L56" i="12"/>
  <c r="L55" i="12"/>
  <c r="P55" i="12"/>
  <c r="P56" i="12"/>
  <c r="N56" i="12"/>
  <c r="N55" i="12"/>
  <c r="K55" i="12"/>
  <c r="K56" i="12"/>
  <c r="M56" i="12"/>
  <c r="M55" i="12"/>
  <c r="O55" i="12"/>
  <c r="O56" i="12"/>
  <c r="Q55" i="12"/>
  <c r="Q56" i="12"/>
  <c r="F56" i="12"/>
  <c r="F55" i="12"/>
  <c r="I55" i="12"/>
  <c r="I56" i="12"/>
  <c r="E55" i="12"/>
  <c r="E56" i="12"/>
  <c r="J55" i="12"/>
  <c r="J56" i="12"/>
  <c r="G56" i="12"/>
  <c r="G55" i="12"/>
  <c r="K20" i="10"/>
  <c r="J15" i="10"/>
  <c r="C18" i="10" l="1"/>
  <c r="C23" i="12"/>
  <c r="E18" i="10"/>
  <c r="B19" i="10"/>
  <c r="K15" i="10"/>
  <c r="K19" i="10" s="1"/>
  <c r="L20" i="10"/>
  <c r="T9" i="10"/>
  <c r="S11" i="10"/>
  <c r="S12" i="10" s="1"/>
  <c r="R24" i="10"/>
  <c r="Q26" i="10"/>
  <c r="R23" i="10" s="1"/>
  <c r="I18" i="10"/>
  <c r="D28" i="9"/>
  <c r="G18" i="10"/>
  <c r="C32" i="9"/>
  <c r="F18" i="10"/>
  <c r="H18" i="10"/>
  <c r="D18" i="10"/>
  <c r="C57" i="12"/>
  <c r="D57" i="12"/>
  <c r="G57" i="12"/>
  <c r="D29" i="9"/>
  <c r="F57" i="12"/>
  <c r="O57" i="12"/>
  <c r="H57" i="12"/>
  <c r="E57" i="12"/>
  <c r="K57" i="12"/>
  <c r="P57" i="12"/>
  <c r="J57" i="12"/>
  <c r="Q57" i="12"/>
  <c r="M57" i="12"/>
  <c r="L57" i="12"/>
  <c r="N57" i="12"/>
  <c r="I57" i="12"/>
  <c r="J18" i="10"/>
  <c r="J19" i="10"/>
  <c r="K18" i="10" l="1"/>
  <c r="T11" i="10"/>
  <c r="T12" i="10" s="1"/>
  <c r="U9" i="10"/>
  <c r="U11" i="10" s="1"/>
  <c r="U12" i="10" s="1"/>
  <c r="S24" i="10"/>
  <c r="R26" i="10"/>
  <c r="S23" i="10" s="1"/>
  <c r="M20" i="10"/>
  <c r="L15" i="10"/>
  <c r="D18" i="6"/>
  <c r="L19" i="10" l="1"/>
  <c r="L18" i="10"/>
  <c r="N20" i="10"/>
  <c r="M15" i="10"/>
  <c r="T24" i="10"/>
  <c r="S26" i="10"/>
  <c r="T23" i="10" s="1"/>
  <c r="O20" i="10" l="1"/>
  <c r="N15" i="10"/>
  <c r="U24" i="10"/>
  <c r="T26" i="10"/>
  <c r="U23" i="10" s="1"/>
  <c r="M18" i="10"/>
  <c r="M19" i="10"/>
  <c r="U26" i="10" l="1"/>
  <c r="N19" i="10"/>
  <c r="N18" i="10"/>
  <c r="P20" i="10"/>
  <c r="O15" i="10"/>
  <c r="O19" i="10" l="1"/>
  <c r="O18" i="10"/>
  <c r="Q20" i="10"/>
  <c r="P15" i="10"/>
  <c r="R20" i="10" l="1"/>
  <c r="Q15" i="10"/>
  <c r="P19" i="10"/>
  <c r="P18" i="10"/>
  <c r="Q18" i="10" l="1"/>
  <c r="Q19" i="10"/>
  <c r="S20" i="10"/>
  <c r="R15" i="10"/>
  <c r="R19" i="10" l="1"/>
  <c r="R18" i="10"/>
  <c r="T20" i="10"/>
  <c r="S15" i="10"/>
  <c r="S19" i="10" l="1"/>
  <c r="S18" i="10"/>
  <c r="T15" i="10"/>
  <c r="U15" i="10" l="1"/>
  <c r="U18" i="10" s="1"/>
  <c r="U20" i="10"/>
  <c r="T19" i="10"/>
  <c r="T18" i="10"/>
  <c r="U19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 Slade</author>
  </authors>
  <commentList>
    <comment ref="D25" authorId="0" shapeId="0" xr:uid="{C7D30DBE-B985-4AA0-9769-4171901E016A}">
      <text>
        <r>
          <rPr>
            <b/>
            <sz val="9"/>
            <color indexed="81"/>
            <rFont val="Tahoma"/>
            <family val="2"/>
          </rPr>
          <t>RRLF 30 year amortization, 7-10 year term, 2% interest rate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 Slade</author>
  </authors>
  <commentList>
    <comment ref="B3" authorId="0" shapeId="0" xr:uid="{D383EDDB-B950-4C2B-AB9C-9C42B96748B9}">
      <text>
        <r>
          <rPr>
            <b/>
            <sz val="9"/>
            <color indexed="81"/>
            <rFont val="Tahoma"/>
            <family val="2"/>
          </rPr>
          <t>Double click to enter value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<sst xmlns="http://schemas.openxmlformats.org/spreadsheetml/2006/main" count="281" uniqueCount="193">
  <si>
    <t>Complete</t>
  </si>
  <si>
    <t>Project Name:</t>
  </si>
  <si>
    <t>Project Address:</t>
  </si>
  <si>
    <t>Developer:</t>
  </si>
  <si>
    <t>Builder:</t>
  </si>
  <si>
    <t>Pro forma Date:</t>
  </si>
  <si>
    <t>Total Units:</t>
  </si>
  <si>
    <t>Affordability</t>
  </si>
  <si>
    <t>65%-80%</t>
  </si>
  <si>
    <t>90%-150%</t>
  </si>
  <si>
    <t>Max RRLF Award</t>
  </si>
  <si>
    <t>35% of Eligible Cost</t>
  </si>
  <si>
    <t>DCR Negative in Year</t>
  </si>
  <si>
    <t>Instructions: Enter Source, Amount, Rate &amp; Term</t>
  </si>
  <si>
    <t>Pre Development Funds</t>
  </si>
  <si>
    <t>Source</t>
  </si>
  <si>
    <t>Amount</t>
  </si>
  <si>
    <t>Rate</t>
  </si>
  <si>
    <t>Term</t>
  </si>
  <si>
    <t>Construction/Rehabilitation Period Funds</t>
  </si>
  <si>
    <t xml:space="preserve">Source </t>
  </si>
  <si>
    <t xml:space="preserve">Rate </t>
  </si>
  <si>
    <t>Committed</t>
  </si>
  <si>
    <t>Permanent Funds</t>
  </si>
  <si>
    <t>Rate (%)</t>
  </si>
  <si>
    <t>Term (years)</t>
  </si>
  <si>
    <t>Amortization (years)</t>
  </si>
  <si>
    <t>Annual Debt Service</t>
  </si>
  <si>
    <t>Investor Equity</t>
  </si>
  <si>
    <t>Soft Debt</t>
  </si>
  <si>
    <t>deferred</t>
  </si>
  <si>
    <t>Equity</t>
  </si>
  <si>
    <t>N/A</t>
  </si>
  <si>
    <t>TOTAL PERMANENT FUNDS</t>
  </si>
  <si>
    <t>Gap</t>
  </si>
  <si>
    <t>Instructions: Enter TDC for each line (green cells only)</t>
  </si>
  <si>
    <t>Total Number of Units:</t>
  </si>
  <si>
    <t>ACQUISITION</t>
  </si>
  <si>
    <t>Total Development Cost</t>
  </si>
  <si>
    <t>Per Unit Cost</t>
  </si>
  <si>
    <t>Land</t>
  </si>
  <si>
    <t>Purchase of Building</t>
  </si>
  <si>
    <t>Demolition (without replacement)</t>
  </si>
  <si>
    <t>Appraisal</t>
  </si>
  <si>
    <t>Legal - Title and Recording</t>
  </si>
  <si>
    <t>Subtotal - Acquisition</t>
  </si>
  <si>
    <t>CONSTRUCTION HARD COSTS</t>
  </si>
  <si>
    <t>Construction</t>
  </si>
  <si>
    <t>Site work</t>
  </si>
  <si>
    <t>Contractor General Conditions (if not in contract)</t>
  </si>
  <si>
    <t>Contractor Overhead (if not in contract)</t>
  </si>
  <si>
    <t>Bond Fee (if not in contract)</t>
  </si>
  <si>
    <t>Contractor Insurance (if not in contract)</t>
  </si>
  <si>
    <t>Construction Contingency</t>
  </si>
  <si>
    <t>FFE</t>
  </si>
  <si>
    <t>Other:</t>
  </si>
  <si>
    <t>Subtotal - Hard Costs</t>
  </si>
  <si>
    <t>SOFT COSTS</t>
  </si>
  <si>
    <t>Architectural</t>
  </si>
  <si>
    <t>Engineering</t>
  </si>
  <si>
    <t>Legal/Accounting</t>
  </si>
  <si>
    <t>Relocation</t>
  </si>
  <si>
    <t>Environmental Assessment</t>
  </si>
  <si>
    <t>Energy Assessment</t>
  </si>
  <si>
    <t>Permits/Fees</t>
  </si>
  <si>
    <t>Market Study</t>
  </si>
  <si>
    <t>Construction Period Insurance</t>
  </si>
  <si>
    <t>Construction Loan Interest</t>
  </si>
  <si>
    <t>Construction Loan Origination Fee</t>
  </si>
  <si>
    <t>Taxes During Construction</t>
  </si>
  <si>
    <t>Clerk of the Works</t>
  </si>
  <si>
    <t>Marketing</t>
  </si>
  <si>
    <t>Soft Cost Contingency</t>
  </si>
  <si>
    <t>Permanent Loan Origination Fee</t>
  </si>
  <si>
    <t>Lender's Counsel's Fee</t>
  </si>
  <si>
    <t>Lender Construction Monitoring</t>
  </si>
  <si>
    <t>Financing Costs</t>
  </si>
  <si>
    <t>DEVELOPER'S FEES</t>
  </si>
  <si>
    <t>Developer's Fees</t>
  </si>
  <si>
    <t>Consultant Fees</t>
  </si>
  <si>
    <t>Subtotal - Developer's Fees</t>
  </si>
  <si>
    <t>RESERVES</t>
  </si>
  <si>
    <t>Deficit Reserve</t>
  </si>
  <si>
    <t>Rent-up Reserve</t>
  </si>
  <si>
    <t>1st Year Taxes and Insurance</t>
  </si>
  <si>
    <t>Operating Reserves</t>
  </si>
  <si>
    <t>Replacement Reserves</t>
  </si>
  <si>
    <t>Subtotal - Reserves</t>
  </si>
  <si>
    <t>Subtotal - Soft Costs</t>
  </si>
  <si>
    <t>TOTAL DEVELOPMENT COSTS</t>
  </si>
  <si>
    <t>Enter Unit #</t>
  </si>
  <si>
    <t>Select Nu. of Bedrooms</t>
  </si>
  <si>
    <t>Enter Monthly Rent</t>
  </si>
  <si>
    <t>Enter Annual Expenses</t>
  </si>
  <si>
    <t>Do not enter PUPM</t>
  </si>
  <si>
    <t>Expenses</t>
  </si>
  <si>
    <t>Annual</t>
  </si>
  <si>
    <t>PUPM</t>
  </si>
  <si>
    <t>Management Fee</t>
  </si>
  <si>
    <t xml:space="preserve">Legal </t>
  </si>
  <si>
    <t xml:space="preserve">Accounting </t>
  </si>
  <si>
    <t>Common Area Electricity</t>
  </si>
  <si>
    <t>Common Area Heat</t>
  </si>
  <si>
    <t>Common Area Hot Water</t>
  </si>
  <si>
    <t>Owner Paid Unit Electricity</t>
  </si>
  <si>
    <t>Owner Paid Unit Heat</t>
  </si>
  <si>
    <t>Owner Paid Unit Hot Water</t>
  </si>
  <si>
    <t>Water and Sewer</t>
  </si>
  <si>
    <t>Trash Pickup/Extermination</t>
  </si>
  <si>
    <t>Building &amp; Grounds Maintenance</t>
  </si>
  <si>
    <t>Security</t>
  </si>
  <si>
    <t>Building Contractual Services</t>
  </si>
  <si>
    <t>Real Estate Taxes</t>
  </si>
  <si>
    <t>Property Insurance</t>
  </si>
  <si>
    <t>Replacement Reserve</t>
  </si>
  <si>
    <t xml:space="preserve">Other </t>
  </si>
  <si>
    <t>Total Annual Expenses</t>
  </si>
  <si>
    <t>Auto Calculations</t>
  </si>
  <si>
    <t>Annual Operating Income</t>
  </si>
  <si>
    <t>Minus: Annual Expenses</t>
  </si>
  <si>
    <t>Net Operating Income</t>
  </si>
  <si>
    <t>Minus: Annual Debt Service</t>
  </si>
  <si>
    <t>Annual Cash Flow</t>
  </si>
  <si>
    <t>Debt Coverage Ratio</t>
  </si>
  <si>
    <t>Trending Assumptions:</t>
  </si>
  <si>
    <t>Vacancy Rate</t>
  </si>
  <si>
    <t>Income (Affordable Units)</t>
  </si>
  <si>
    <t>Income (Unrestricted Units)</t>
  </si>
  <si>
    <t>Expense</t>
  </si>
  <si>
    <t>Year</t>
  </si>
  <si>
    <t>Program Unit Rental Income</t>
  </si>
  <si>
    <t>Nonprogram Unit Rental Income</t>
  </si>
  <si>
    <t>Less: Vacancy</t>
  </si>
  <si>
    <t>Total Income</t>
  </si>
  <si>
    <t>Debt Service</t>
  </si>
  <si>
    <t>DCR</t>
  </si>
  <si>
    <t>Cumulative Replacement Reserve</t>
  </si>
  <si>
    <t>Starting Balance</t>
  </si>
  <si>
    <t>Contribution (2% increase)</t>
  </si>
  <si>
    <t>Withdrawal</t>
  </si>
  <si>
    <t>Ending Balance</t>
  </si>
  <si>
    <t>PROJ. APPRAISED VALUE</t>
  </si>
  <si>
    <t>OUTSTANDING DEBT</t>
  </si>
  <si>
    <t>DEBT/EQUITY RATIO</t>
  </si>
  <si>
    <t>Principal Beginning Balance</t>
  </si>
  <si>
    <t>INTEREST</t>
  </si>
  <si>
    <t>AMORTIZATION PERIOD</t>
  </si>
  <si>
    <t>TERM</t>
  </si>
  <si>
    <t>MONTHLY PAYMENT</t>
  </si>
  <si>
    <t>ANNUAL PAYMENT</t>
  </si>
  <si>
    <t>YEAR</t>
  </si>
  <si>
    <t>BEGINNING BALANCE</t>
  </si>
  <si>
    <t>ENDING BALANCE</t>
  </si>
  <si>
    <t>PRINCIPAL</t>
  </si>
  <si>
    <t>TOTAL PAID</t>
  </si>
  <si>
    <t>Other Amortizing Debt or Investor Equity with payable notes</t>
  </si>
  <si>
    <t>AMORTIZATION</t>
  </si>
  <si>
    <t>Total Units</t>
  </si>
  <si>
    <t># Affordable Units</t>
  </si>
  <si>
    <t>Unrestricted</t>
  </si>
  <si>
    <t>Max Unit &lt;80%</t>
  </si>
  <si>
    <t>Max Unit &gt;80%</t>
  </si>
  <si>
    <t>BD Size</t>
  </si>
  <si>
    <t>Affordable</t>
  </si>
  <si>
    <t>AMI</t>
  </si>
  <si>
    <t>60% and below</t>
  </si>
  <si>
    <t>UR</t>
  </si>
  <si>
    <t>Source *</t>
  </si>
  <si>
    <t>*Include term sheet or commitment letter with any committed funding source</t>
  </si>
  <si>
    <t>Primary Conventional Debt***</t>
  </si>
  <si>
    <t>***This covers payable notes to investors that will be subordinate.</t>
  </si>
  <si>
    <t>Note: Only insert new rows between 30 and 31 on this tab</t>
  </si>
  <si>
    <t>RRFL</t>
  </si>
  <si>
    <t>Primary Convential Debt</t>
  </si>
  <si>
    <t>Date Expected/Awarded</t>
  </si>
  <si>
    <t>Yes</t>
  </si>
  <si>
    <t>No</t>
  </si>
  <si>
    <t>Enter Building Number</t>
  </si>
  <si>
    <t>Note:</t>
  </si>
  <si>
    <t>Hide unused rows</t>
  </si>
  <si>
    <t>Expense Coverage Ratio</t>
  </si>
  <si>
    <t>Sample Name</t>
  </si>
  <si>
    <t>RRLF**</t>
  </si>
  <si>
    <t>**RRLF source assumes maximum amount of RRLF project is eligible for at standard terms. Change if necessary to lower RRLF or adjust terms.</t>
  </si>
  <si>
    <t>Expense Coverage</t>
  </si>
  <si>
    <t>No. RRLF Units:</t>
  </si>
  <si>
    <t>Select AMI Rent Level</t>
  </si>
  <si>
    <t>Select Income of Households Served (AMI Band)</t>
  </si>
  <si>
    <t>Building Number</t>
  </si>
  <si>
    <t>Unit Number</t>
  </si>
  <si>
    <t>Number of Bedrooms</t>
  </si>
  <si>
    <t>Initial Income of Households Served (AMI)</t>
  </si>
  <si>
    <t>Max Rent Level (AMI)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</si>
</sst>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Segoe UI"/>
      <family val="2"/>
    </font>
    <font>
      <sz val="12"/>
      <name val="Courier"/>
    </font>
    <font>
      <sz val="8"/>
      <name val="Times New Roman"/>
      <family val="1"/>
    </font>
    <font>
      <sz val="12"/>
      <name val="Courier"/>
      <family val="3"/>
    </font>
    <font>
      <sz val="9"/>
      <color indexed="81"/>
      <name val="Tahoma"/>
      <family val="2"/>
    </font>
    <font>
      <sz val="11"/>
      <color theme="0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indexed="81"/>
      <name val="Tahoma"/>
      <family val="2"/>
    </font>
    <font>
      <i/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mediumGray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7" fontId="11" fillId="0" borderId="0"/>
    <xf numFmtId="9" fontId="12" fillId="0" borderId="0" applyFont="0" applyFill="0" applyBorder="0" applyAlignment="0" applyProtection="0"/>
    <xf numFmtId="37" fontId="13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18">
    <xf numFmtId="0" fontId="0" fillId="0" borderId="0" xfId="0"/>
    <xf numFmtId="9" fontId="0" fillId="0" borderId="0" xfId="2" applyFont="1"/>
    <xf numFmtId="164" fontId="0" fillId="0" borderId="0" xfId="1" applyNumberFormat="1" applyFont="1"/>
    <xf numFmtId="37" fontId="7" fillId="0" borderId="0" xfId="3" applyFont="1"/>
    <xf numFmtId="9" fontId="7" fillId="0" borderId="0" xfId="4" applyFont="1" applyFill="1"/>
    <xf numFmtId="0" fontId="0" fillId="6" borderId="18" xfId="0" applyFill="1" applyBorder="1"/>
    <xf numFmtId="0" fontId="0" fillId="3" borderId="11" xfId="0" applyFill="1" applyBorder="1"/>
    <xf numFmtId="0" fontId="0" fillId="6" borderId="0" xfId="0" applyFill="1"/>
    <xf numFmtId="0" fontId="0" fillId="3" borderId="20" xfId="0" applyFill="1" applyBorder="1"/>
    <xf numFmtId="0" fontId="0" fillId="6" borderId="20" xfId="0" applyFill="1" applyBorder="1"/>
    <xf numFmtId="0" fontId="0" fillId="6" borderId="0" xfId="0" applyFill="1" applyAlignment="1">
      <alignment horizontal="right"/>
    </xf>
    <xf numFmtId="0" fontId="0" fillId="6" borderId="39" xfId="0" applyFill="1" applyBorder="1" applyAlignment="1">
      <alignment horizontal="right"/>
    </xf>
    <xf numFmtId="44" fontId="0" fillId="3" borderId="38" xfId="1" applyFont="1" applyFill="1" applyBorder="1" applyProtection="1"/>
    <xf numFmtId="0" fontId="0" fillId="6" borderId="35" xfId="0" applyFill="1" applyBorder="1" applyAlignment="1">
      <alignment horizontal="right"/>
    </xf>
    <xf numFmtId="44" fontId="0" fillId="3" borderId="34" xfId="1" applyFont="1" applyFill="1" applyBorder="1" applyProtection="1"/>
    <xf numFmtId="0" fontId="0" fillId="6" borderId="36" xfId="0" applyFill="1" applyBorder="1" applyAlignment="1">
      <alignment horizontal="right"/>
    </xf>
    <xf numFmtId="44" fontId="0" fillId="3" borderId="37" xfId="1" applyFont="1" applyFill="1" applyBorder="1" applyProtection="1"/>
    <xf numFmtId="0" fontId="0" fillId="6" borderId="33" xfId="0" applyFill="1" applyBorder="1"/>
    <xf numFmtId="0" fontId="10" fillId="3" borderId="20" xfId="0" applyFont="1" applyFill="1" applyBorder="1" applyAlignment="1">
      <alignment vertical="center"/>
    </xf>
    <xf numFmtId="0" fontId="0" fillId="6" borderId="22" xfId="0" applyFill="1" applyBorder="1"/>
    <xf numFmtId="0" fontId="0" fillId="3" borderId="23" xfId="0" applyFill="1" applyBorder="1"/>
    <xf numFmtId="0" fontId="0" fillId="0" borderId="0" xfId="0" applyProtection="1">
      <protection locked="0"/>
    </xf>
    <xf numFmtId="0" fontId="0" fillId="5" borderId="18" xfId="0" applyFill="1" applyBorder="1" applyProtection="1">
      <protection locked="0"/>
    </xf>
    <xf numFmtId="0" fontId="0" fillId="9" borderId="0" xfId="0" applyFill="1" applyProtection="1">
      <protection locked="0"/>
    </xf>
    <xf numFmtId="0" fontId="0" fillId="5" borderId="0" xfId="0" applyFill="1" applyProtection="1">
      <protection locked="0"/>
    </xf>
    <xf numFmtId="0" fontId="0" fillId="5" borderId="20" xfId="0" applyFill="1" applyBorder="1" applyProtection="1">
      <protection locked="0"/>
    </xf>
    <xf numFmtId="0" fontId="0" fillId="9" borderId="22" xfId="0" applyFill="1" applyBorder="1" applyProtection="1">
      <protection locked="0"/>
    </xf>
    <xf numFmtId="9" fontId="0" fillId="0" borderId="0" xfId="0" applyNumberForma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44" fontId="0" fillId="0" borderId="1" xfId="1" applyFont="1" applyBorder="1" applyProtection="1">
      <protection locked="0"/>
    </xf>
    <xf numFmtId="9" fontId="0" fillId="0" borderId="1" xfId="2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15" xfId="0" applyBorder="1" applyProtection="1">
      <protection locked="0"/>
    </xf>
    <xf numFmtId="44" fontId="0" fillId="0" borderId="14" xfId="1" applyFont="1" applyBorder="1" applyProtection="1">
      <protection locked="0"/>
    </xf>
    <xf numFmtId="9" fontId="0" fillId="0" borderId="14" xfId="2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31" xfId="0" applyBorder="1" applyProtection="1">
      <protection locked="0"/>
    </xf>
    <xf numFmtId="0" fontId="0" fillId="5" borderId="10" xfId="0" applyFill="1" applyBorder="1" applyProtection="1">
      <protection locked="0"/>
    </xf>
    <xf numFmtId="9" fontId="0" fillId="5" borderId="1" xfId="2" applyFon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horizontal="right"/>
      <protection locked="0"/>
    </xf>
    <xf numFmtId="0" fontId="0" fillId="5" borderId="8" xfId="0" applyFill="1" applyBorder="1" applyProtection="1">
      <protection locked="0"/>
    </xf>
    <xf numFmtId="44" fontId="0" fillId="5" borderId="7" xfId="1" applyFont="1" applyFill="1" applyBorder="1" applyProtection="1">
      <protection locked="0"/>
    </xf>
    <xf numFmtId="9" fontId="0" fillId="5" borderId="7" xfId="2" applyFont="1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44" fontId="0" fillId="0" borderId="0" xfId="1" applyFont="1" applyFill="1" applyBorder="1" applyProtection="1">
      <protection locked="0"/>
    </xf>
    <xf numFmtId="0" fontId="3" fillId="0" borderId="0" xfId="0" applyFont="1"/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8" fontId="0" fillId="3" borderId="1" xfId="0" applyNumberFormat="1" applyFill="1" applyBorder="1"/>
    <xf numFmtId="8" fontId="0" fillId="3" borderId="1" xfId="0" applyNumberFormat="1" applyFill="1" applyBorder="1" applyAlignment="1">
      <alignment horizontal="right"/>
    </xf>
    <xf numFmtId="44" fontId="0" fillId="3" borderId="4" xfId="1" applyFont="1" applyFill="1" applyBorder="1" applyProtection="1"/>
    <xf numFmtId="0" fontId="1" fillId="0" borderId="5" xfId="0" applyFont="1" applyBorder="1" applyAlignment="1">
      <alignment horizontal="right"/>
    </xf>
    <xf numFmtId="0" fontId="5" fillId="0" borderId="19" xfId="0" applyFont="1" applyBorder="1" applyProtection="1">
      <protection locked="0"/>
    </xf>
    <xf numFmtId="0" fontId="6" fillId="0" borderId="19" xfId="0" applyFont="1" applyBorder="1" applyAlignment="1" applyProtection="1">
      <alignment horizontal="left"/>
      <protection locked="0"/>
    </xf>
    <xf numFmtId="44" fontId="0" fillId="4" borderId="0" xfId="1" applyFont="1" applyFill="1" applyBorder="1" applyProtection="1">
      <protection locked="0"/>
    </xf>
    <xf numFmtId="0" fontId="6" fillId="0" borderId="19" xfId="0" quotePrefix="1" applyFont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right"/>
      <protection locked="0"/>
    </xf>
    <xf numFmtId="44" fontId="0" fillId="0" borderId="0" xfId="1" applyFont="1" applyBorder="1" applyProtection="1">
      <protection locked="0"/>
    </xf>
    <xf numFmtId="0" fontId="6" fillId="0" borderId="19" xfId="0" applyFont="1" applyBorder="1" applyAlignment="1" applyProtection="1">
      <alignment horizontal="righ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0" fillId="0" borderId="22" xfId="0" applyBorder="1" applyProtection="1">
      <protection locked="0"/>
    </xf>
    <xf numFmtId="0" fontId="0" fillId="3" borderId="19" xfId="0" applyFill="1" applyBorder="1" applyAlignment="1">
      <alignment horizontal="right"/>
    </xf>
    <xf numFmtId="0" fontId="0" fillId="3" borderId="0" xfId="0" applyFill="1"/>
    <xf numFmtId="0" fontId="0" fillId="0" borderId="20" xfId="0" applyBorder="1"/>
    <xf numFmtId="44" fontId="0" fillId="0" borderId="20" xfId="1" applyFont="1" applyBorder="1" applyProtection="1"/>
    <xf numFmtId="44" fontId="0" fillId="0" borderId="23" xfId="1" applyFont="1" applyBorder="1" applyProtection="1"/>
    <xf numFmtId="44" fontId="0" fillId="0" borderId="0" xfId="1" applyFont="1" applyBorder="1" applyProtection="1"/>
    <xf numFmtId="44" fontId="0" fillId="0" borderId="22" xfId="1" applyFont="1" applyBorder="1" applyProtection="1"/>
    <xf numFmtId="0" fontId="0" fillId="7" borderId="2" xfId="0" applyFill="1" applyBorder="1" applyAlignment="1" applyProtection="1">
      <alignment horizontal="center"/>
      <protection locked="0"/>
    </xf>
    <xf numFmtId="0" fontId="0" fillId="7" borderId="18" xfId="0" applyFill="1" applyBorder="1" applyAlignment="1" applyProtection="1">
      <alignment horizontal="center"/>
      <protection locked="0"/>
    </xf>
    <xf numFmtId="0" fontId="0" fillId="4" borderId="19" xfId="0" applyFill="1" applyBorder="1" applyProtection="1">
      <protection locked="0"/>
    </xf>
    <xf numFmtId="164" fontId="0" fillId="4" borderId="0" xfId="1" applyNumberFormat="1" applyFont="1" applyFill="1" applyBorder="1" applyProtection="1">
      <protection locked="0"/>
    </xf>
    <xf numFmtId="164" fontId="0" fillId="0" borderId="0" xfId="0" applyNumberFormat="1" applyProtection="1">
      <protection locked="0"/>
    </xf>
    <xf numFmtId="0" fontId="0" fillId="5" borderId="19" xfId="0" applyFill="1" applyBorder="1" applyProtection="1">
      <protection locked="0"/>
    </xf>
    <xf numFmtId="164" fontId="0" fillId="5" borderId="0" xfId="1" applyNumberFormat="1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9" fontId="0" fillId="0" borderId="0" xfId="2" applyFont="1" applyFill="1" applyBorder="1" applyAlignment="1" applyProtection="1">
      <alignment horizontal="right"/>
      <protection locked="0"/>
    </xf>
    <xf numFmtId="44" fontId="0" fillId="5" borderId="0" xfId="1" applyFont="1" applyFill="1" applyBorder="1" applyProtection="1">
      <protection locked="0"/>
    </xf>
    <xf numFmtId="0" fontId="0" fillId="5" borderId="26" xfId="0" applyFill="1" applyBorder="1" applyProtection="1">
      <protection locked="0"/>
    </xf>
    <xf numFmtId="44" fontId="0" fillId="5" borderId="27" xfId="1" applyFont="1" applyFill="1" applyBorder="1" applyProtection="1">
      <protection locked="0"/>
    </xf>
    <xf numFmtId="0" fontId="2" fillId="4" borderId="21" xfId="0" applyFont="1" applyFill="1" applyBorder="1" applyProtection="1">
      <protection locked="0"/>
    </xf>
    <xf numFmtId="44" fontId="2" fillId="4" borderId="22" xfId="1" applyFont="1" applyFill="1" applyBorder="1" applyProtection="1">
      <protection locked="0"/>
    </xf>
    <xf numFmtId="0" fontId="2" fillId="8" borderId="0" xfId="0" applyFont="1" applyFill="1" applyProtection="1">
      <protection locked="0"/>
    </xf>
    <xf numFmtId="44" fontId="2" fillId="8" borderId="0" xfId="1" applyFont="1" applyFill="1" applyBorder="1" applyProtection="1">
      <protection locked="0"/>
    </xf>
    <xf numFmtId="44" fontId="0" fillId="10" borderId="20" xfId="1" applyFont="1" applyFill="1" applyBorder="1" applyProtection="1"/>
    <xf numFmtId="44" fontId="0" fillId="10" borderId="28" xfId="1" applyFont="1" applyFill="1" applyBorder="1" applyProtection="1"/>
    <xf numFmtId="44" fontId="0" fillId="0" borderId="0" xfId="1" applyFont="1" applyFill="1" applyBorder="1" applyProtection="1"/>
    <xf numFmtId="0" fontId="0" fillId="3" borderId="0" xfId="0" applyFill="1" applyAlignment="1">
      <alignment horizontal="right" vertical="center"/>
    </xf>
    <xf numFmtId="165" fontId="0" fillId="3" borderId="0" xfId="0" applyNumberFormat="1" applyFill="1" applyAlignment="1">
      <alignment horizontal="right" vertical="center"/>
    </xf>
    <xf numFmtId="0" fontId="1" fillId="11" borderId="0" xfId="0" applyFont="1" applyFill="1"/>
    <xf numFmtId="44" fontId="1" fillId="11" borderId="20" xfId="0" applyNumberFormat="1" applyFont="1" applyFill="1" applyBorder="1"/>
    <xf numFmtId="44" fontId="4" fillId="11" borderId="0" xfId="1" applyFont="1" applyFill="1" applyProtection="1">
      <protection locked="0"/>
    </xf>
    <xf numFmtId="0" fontId="0" fillId="11" borderId="19" xfId="0" applyFill="1" applyBorder="1"/>
    <xf numFmtId="0" fontId="0" fillId="11" borderId="0" xfId="0" applyFill="1"/>
    <xf numFmtId="0" fontId="0" fillId="11" borderId="20" xfId="0" applyFill="1" applyBorder="1"/>
    <xf numFmtId="0" fontId="0" fillId="0" borderId="0" xfId="0" applyAlignment="1">
      <alignment horizontal="center" vertical="center" textRotation="90" shrinkToFit="1"/>
    </xf>
    <xf numFmtId="0" fontId="0" fillId="11" borderId="0" xfId="0" applyFill="1" applyAlignment="1">
      <alignment horizontal="center" vertical="center" wrapText="1"/>
    </xf>
    <xf numFmtId="0" fontId="0" fillId="11" borderId="0" xfId="0" applyFill="1" applyAlignment="1">
      <alignment vertical="center"/>
    </xf>
    <xf numFmtId="10" fontId="0" fillId="11" borderId="0" xfId="2" applyNumberFormat="1" applyFont="1" applyFill="1" applyProtection="1"/>
    <xf numFmtId="37" fontId="7" fillId="3" borderId="0" xfId="3" applyFont="1" applyFill="1" applyAlignment="1">
      <alignment horizontal="left"/>
    </xf>
    <xf numFmtId="37" fontId="7" fillId="3" borderId="0" xfId="3" applyFont="1" applyFill="1"/>
    <xf numFmtId="10" fontId="7" fillId="3" borderId="0" xfId="3" applyNumberFormat="1" applyFont="1" applyFill="1"/>
    <xf numFmtId="37" fontId="15" fillId="3" borderId="0" xfId="3" applyFont="1" applyFill="1" applyAlignment="1">
      <alignment horizontal="center"/>
    </xf>
    <xf numFmtId="37" fontId="15" fillId="3" borderId="0" xfId="3" applyFont="1" applyFill="1"/>
    <xf numFmtId="37" fontId="16" fillId="3" borderId="0" xfId="3" applyFont="1" applyFill="1" applyAlignment="1">
      <alignment horizontal="center"/>
    </xf>
    <xf numFmtId="37" fontId="7" fillId="3" borderId="0" xfId="3" applyFont="1" applyFill="1" applyAlignment="1">
      <alignment horizontal="right"/>
    </xf>
    <xf numFmtId="37" fontId="7" fillId="3" borderId="0" xfId="3" applyFont="1" applyFill="1" applyAlignment="1">
      <alignment horizontal="center"/>
    </xf>
    <xf numFmtId="37" fontId="7" fillId="3" borderId="0" xfId="3" applyFont="1" applyFill="1" applyAlignment="1">
      <alignment horizontal="fill"/>
    </xf>
    <xf numFmtId="37" fontId="18" fillId="3" borderId="33" xfId="3" applyFont="1" applyFill="1" applyBorder="1" applyAlignment="1">
      <alignment horizontal="center"/>
    </xf>
    <xf numFmtId="0" fontId="0" fillId="5" borderId="2" xfId="0" applyFill="1" applyBorder="1"/>
    <xf numFmtId="0" fontId="0" fillId="5" borderId="18" xfId="0" applyFill="1" applyBorder="1"/>
    <xf numFmtId="0" fontId="0" fillId="5" borderId="11" xfId="0" applyFill="1" applyBorder="1"/>
    <xf numFmtId="0" fontId="7" fillId="5" borderId="0" xfId="3" applyNumberFormat="1" applyFont="1" applyFill="1"/>
    <xf numFmtId="37" fontId="7" fillId="5" borderId="0" xfId="3" applyFont="1" applyFill="1"/>
    <xf numFmtId="0" fontId="2" fillId="0" borderId="29" xfId="0" applyFont="1" applyBorder="1" applyAlignment="1">
      <alignment horizontal="center" wrapText="1"/>
    </xf>
    <xf numFmtId="14" fontId="0" fillId="0" borderId="32" xfId="0" applyNumberFormat="1" applyBorder="1" applyProtection="1">
      <protection locked="0"/>
    </xf>
    <xf numFmtId="14" fontId="0" fillId="0" borderId="30" xfId="0" applyNumberFormat="1" applyBorder="1" applyProtection="1">
      <protection locked="0"/>
    </xf>
    <xf numFmtId="14" fontId="0" fillId="0" borderId="31" xfId="0" applyNumberFormat="1" applyBorder="1" applyProtection="1">
      <protection locked="0"/>
    </xf>
    <xf numFmtId="14" fontId="0" fillId="0" borderId="9" xfId="0" applyNumberFormat="1" applyBorder="1" applyProtection="1">
      <protection locked="0"/>
    </xf>
    <xf numFmtId="14" fontId="0" fillId="0" borderId="6" xfId="0" applyNumberFormat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19" fillId="5" borderId="0" xfId="0" applyFont="1" applyFill="1" applyProtection="1">
      <protection locked="0"/>
    </xf>
    <xf numFmtId="0" fontId="0" fillId="4" borderId="2" xfId="0" applyFill="1" applyBorder="1" applyProtection="1">
      <protection locked="0"/>
    </xf>
    <xf numFmtId="0" fontId="0" fillId="4" borderId="18" xfId="0" applyFill="1" applyBorder="1" applyProtection="1">
      <protection locked="0"/>
    </xf>
    <xf numFmtId="164" fontId="0" fillId="4" borderId="18" xfId="1" applyNumberFormat="1" applyFont="1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22" xfId="0" applyFill="1" applyBorder="1" applyProtection="1">
      <protection locked="0"/>
    </xf>
    <xf numFmtId="164" fontId="0" fillId="4" borderId="22" xfId="1" applyNumberFormat="1" applyFont="1" applyFill="1" applyBorder="1" applyProtection="1">
      <protection locked="0"/>
    </xf>
    <xf numFmtId="0" fontId="0" fillId="11" borderId="0" xfId="0" applyFill="1" applyProtection="1">
      <protection locked="0"/>
    </xf>
    <xf numFmtId="0" fontId="19" fillId="11" borderId="0" xfId="0" applyFont="1" applyFill="1"/>
    <xf numFmtId="0" fontId="0" fillId="3" borderId="24" xfId="0" applyFill="1" applyBorder="1"/>
    <xf numFmtId="0" fontId="0" fillId="3" borderId="25" xfId="0" applyFill="1" applyBorder="1"/>
    <xf numFmtId="164" fontId="0" fillId="3" borderId="25" xfId="1" applyNumberFormat="1" applyFont="1" applyFill="1" applyBorder="1" applyProtection="1"/>
    <xf numFmtId="0" fontId="0" fillId="3" borderId="19" xfId="0" applyFill="1" applyBorder="1"/>
    <xf numFmtId="44" fontId="0" fillId="3" borderId="0" xfId="1" applyFont="1" applyFill="1" applyBorder="1" applyProtection="1"/>
    <xf numFmtId="44" fontId="0" fillId="3" borderId="20" xfId="1" applyFont="1" applyFill="1" applyBorder="1" applyProtection="1"/>
    <xf numFmtId="0" fontId="2" fillId="3" borderId="21" xfId="0" applyFont="1" applyFill="1" applyBorder="1"/>
    <xf numFmtId="44" fontId="2" fillId="3" borderId="22" xfId="1" applyFont="1" applyFill="1" applyBorder="1" applyProtection="1"/>
    <xf numFmtId="44" fontId="2" fillId="3" borderId="23" xfId="1" applyFont="1" applyFill="1" applyBorder="1" applyProtection="1"/>
    <xf numFmtId="0" fontId="0" fillId="3" borderId="2" xfId="0" applyFill="1" applyBorder="1"/>
    <xf numFmtId="0" fontId="0" fillId="3" borderId="21" xfId="0" applyFill="1" applyBorder="1"/>
    <xf numFmtId="0" fontId="0" fillId="3" borderId="11" xfId="0" applyFill="1" applyBorder="1" applyAlignment="1">
      <alignment horizontal="center" wrapText="1"/>
    </xf>
    <xf numFmtId="164" fontId="0" fillId="3" borderId="0" xfId="1" applyNumberFormat="1" applyFont="1" applyFill="1" applyProtection="1"/>
    <xf numFmtId="0" fontId="0" fillId="3" borderId="0" xfId="0" applyFill="1" applyProtection="1">
      <protection locked="0"/>
    </xf>
    <xf numFmtId="9" fontId="0" fillId="3" borderId="0" xfId="2" applyFont="1" applyFill="1" applyProtection="1">
      <protection locked="0"/>
    </xf>
    <xf numFmtId="0" fontId="0" fillId="3" borderId="0" xfId="2" applyNumberFormat="1" applyFont="1" applyFill="1" applyProtection="1"/>
    <xf numFmtId="164" fontId="0" fillId="3" borderId="0" xfId="0" applyNumberFormat="1" applyFill="1"/>
    <xf numFmtId="37" fontId="7" fillId="5" borderId="0" xfId="3" applyFont="1" applyFill="1" applyProtection="1">
      <protection locked="0"/>
    </xf>
    <xf numFmtId="2" fontId="0" fillId="3" borderId="0" xfId="2" applyNumberFormat="1" applyFont="1" applyFill="1" applyProtection="1"/>
    <xf numFmtId="0" fontId="0" fillId="5" borderId="0" xfId="0" applyFill="1" applyAlignment="1" applyProtection="1">
      <alignment horizontal="center"/>
      <protection locked="0"/>
    </xf>
    <xf numFmtId="9" fontId="0" fillId="4" borderId="0" xfId="2" applyFont="1" applyFill="1" applyBorder="1" applyAlignment="1" applyProtection="1">
      <alignment horizontal="right"/>
      <protection locked="0"/>
    </xf>
    <xf numFmtId="9" fontId="0" fillId="5" borderId="0" xfId="2" applyFont="1" applyFill="1" applyBorder="1" applyAlignment="1" applyProtection="1">
      <alignment horizontal="right"/>
      <protection locked="0"/>
    </xf>
    <xf numFmtId="9" fontId="0" fillId="4" borderId="18" xfId="2" applyFont="1" applyFill="1" applyBorder="1" applyAlignment="1" applyProtection="1">
      <alignment horizontal="right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0" fillId="4" borderId="20" xfId="0" applyFill="1" applyBorder="1" applyAlignment="1" applyProtection="1">
      <alignment horizontal="center"/>
      <protection locked="0"/>
    </xf>
    <xf numFmtId="9" fontId="0" fillId="3" borderId="22" xfId="2" applyFont="1" applyFill="1" applyBorder="1" applyProtection="1"/>
    <xf numFmtId="0" fontId="0" fillId="3" borderId="23" xfId="0" applyFill="1" applyBorder="1" applyAlignment="1">
      <alignment horizontal="center"/>
    </xf>
    <xf numFmtId="0" fontId="0" fillId="5" borderId="21" xfId="0" applyFill="1" applyBorder="1" applyProtection="1">
      <protection locked="0"/>
    </xf>
    <xf numFmtId="0" fontId="0" fillId="5" borderId="22" xfId="0" applyFill="1" applyBorder="1" applyProtection="1">
      <protection locked="0"/>
    </xf>
    <xf numFmtId="164" fontId="0" fillId="5" borderId="22" xfId="1" applyNumberFormat="1" applyFont="1" applyFill="1" applyBorder="1" applyProtection="1">
      <protection locked="0"/>
    </xf>
    <xf numFmtId="9" fontId="0" fillId="5" borderId="22" xfId="2" applyFont="1" applyFill="1" applyBorder="1" applyAlignment="1" applyProtection="1">
      <alignment horizontal="right"/>
      <protection locked="0"/>
    </xf>
    <xf numFmtId="0" fontId="0" fillId="5" borderId="23" xfId="0" applyFill="1" applyBorder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0" fillId="0" borderId="0" xfId="0" applyAlignment="1">
      <alignment horizontal="center" vertical="center" wrapText="1"/>
    </xf>
    <xf numFmtId="0" fontId="0" fillId="0" borderId="2" xfId="0" applyBorder="1" applyProtection="1">
      <protection locked="0"/>
    </xf>
    <xf numFmtId="0" fontId="0" fillId="0" borderId="18" xfId="0" applyBorder="1" applyProtection="1">
      <protection locked="0"/>
    </xf>
    <xf numFmtId="164" fontId="0" fillId="0" borderId="18" xfId="1" applyNumberFormat="1" applyFont="1" applyFill="1" applyBorder="1" applyProtection="1">
      <protection locked="0"/>
    </xf>
    <xf numFmtId="9" fontId="0" fillId="0" borderId="18" xfId="2" applyFont="1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164" fontId="0" fillId="0" borderId="0" xfId="1" applyNumberFormat="1" applyFon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164" fontId="0" fillId="0" borderId="22" xfId="1" applyNumberFormat="1" applyFont="1" applyFill="1" applyBorder="1" applyProtection="1">
      <protection locked="0"/>
    </xf>
    <xf numFmtId="9" fontId="0" fillId="0" borderId="22" xfId="2" applyFont="1" applyFill="1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/>
    <xf numFmtId="0" fontId="0" fillId="0" borderId="25" xfId="0" applyBorder="1"/>
    <xf numFmtId="164" fontId="0" fillId="0" borderId="25" xfId="1" applyNumberFormat="1" applyFont="1" applyFill="1" applyBorder="1" applyProtection="1"/>
    <xf numFmtId="9" fontId="0" fillId="0" borderId="22" xfId="2" applyFont="1" applyFill="1" applyBorder="1" applyProtection="1"/>
    <xf numFmtId="0" fontId="0" fillId="0" borderId="23" xfId="0" applyBorder="1" applyAlignment="1">
      <alignment horizontal="center"/>
    </xf>
    <xf numFmtId="0" fontId="0" fillId="11" borderId="2" xfId="0" applyFill="1" applyBorder="1" applyAlignment="1" applyProtection="1">
      <alignment horizontal="center" vertical="center" textRotation="90" wrapText="1"/>
      <protection locked="0"/>
    </xf>
    <xf numFmtId="0" fontId="0" fillId="11" borderId="19" xfId="0" applyFill="1" applyBorder="1" applyAlignment="1" applyProtection="1">
      <alignment horizontal="center" vertical="center" textRotation="90" wrapText="1"/>
      <protection locked="0"/>
    </xf>
    <xf numFmtId="0" fontId="0" fillId="11" borderId="21" xfId="0" applyFill="1" applyBorder="1" applyAlignment="1" applyProtection="1">
      <alignment horizontal="center" vertical="center" textRotation="90" wrapText="1"/>
      <protection locked="0"/>
    </xf>
    <xf numFmtId="0" fontId="0" fillId="6" borderId="2" xfId="0" applyFill="1" applyBorder="1" applyAlignment="1">
      <alignment horizontal="center" textRotation="90" shrinkToFit="1"/>
    </xf>
    <xf numFmtId="0" fontId="0" fillId="6" borderId="19" xfId="0" applyFill="1" applyBorder="1" applyAlignment="1">
      <alignment horizontal="center" textRotation="90" shrinkToFit="1"/>
    </xf>
    <xf numFmtId="0" fontId="0" fillId="6" borderId="21" xfId="0" applyFill="1" applyBorder="1" applyAlignment="1">
      <alignment horizontal="center" textRotation="90" shrinkToFit="1"/>
    </xf>
    <xf numFmtId="0" fontId="0" fillId="5" borderId="18" xfId="0" applyFill="1" applyBorder="1" applyAlignment="1" applyProtection="1">
      <alignment horizontal="left"/>
      <protection locked="0"/>
    </xf>
    <xf numFmtId="0" fontId="0" fillId="5" borderId="11" xfId="0" applyFill="1" applyBorder="1" applyAlignment="1" applyProtection="1">
      <alignment horizontal="left"/>
      <protection locked="0"/>
    </xf>
    <xf numFmtId="0" fontId="0" fillId="9" borderId="0" xfId="0" applyFill="1" applyAlignment="1" applyProtection="1">
      <alignment horizontal="left"/>
      <protection locked="0"/>
    </xf>
    <xf numFmtId="0" fontId="0" fillId="9" borderId="20" xfId="0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left"/>
      <protection locked="0"/>
    </xf>
    <xf numFmtId="0" fontId="0" fillId="5" borderId="20" xfId="0" applyFill="1" applyBorder="1" applyAlignment="1" applyProtection="1">
      <alignment horizontal="left"/>
      <protection locked="0"/>
    </xf>
    <xf numFmtId="0" fontId="0" fillId="9" borderId="22" xfId="0" applyFill="1" applyBorder="1" applyAlignment="1" applyProtection="1">
      <alignment horizontal="left"/>
      <protection locked="0"/>
    </xf>
    <xf numFmtId="0" fontId="0" fillId="9" borderId="23" xfId="0" applyFill="1" applyBorder="1" applyAlignment="1" applyProtection="1">
      <alignment horizontal="left"/>
      <protection locked="0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3" borderId="18" xfId="2" applyNumberFormat="1" applyFont="1" applyFill="1" applyBorder="1" applyAlignment="1" applyProtection="1">
      <alignment horizontal="center" wrapText="1"/>
    </xf>
    <xf numFmtId="0" fontId="0" fillId="3" borderId="11" xfId="2" applyNumberFormat="1" applyFont="1" applyFill="1" applyBorder="1" applyAlignment="1" applyProtection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</cellXfs>
  <cellStyles count="8">
    <cellStyle name="Comma 2" xfId="7" xr:uid="{206949D5-5DA3-4FA4-B760-540A9430037A}"/>
    <cellStyle name="Currency" xfId="1" builtinId="4"/>
    <cellStyle name="Currency 2" xfId="6" xr:uid="{D61C6C8D-00C8-4A0B-B548-07F18A9DBE7D}"/>
    <cellStyle name="Normal" xfId="0" builtinId="0"/>
    <cellStyle name="Normal 2" xfId="5" xr:uid="{7C8AFA4A-4AD8-4C81-AA31-98DCDC4A3205}"/>
    <cellStyle name="Normal 3" xfId="3" xr:uid="{0750A6E2-2308-4101-AAAA-7646B9AD87F9}"/>
    <cellStyle name="Percent" xfId="2" builtinId="5"/>
    <cellStyle name="Percent 2" xfId="4" xr:uid="{6B0EF9DA-C37D-44F2-AE8E-B3F5C7E2B3F1}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V\Projects\Putney%20Landing\PROFORMA\Putney%20prelim%20pro%20forma%202.2%20cost%20est%20%2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1-sum."/>
      <sheetName val="Sources"/>
      <sheetName val="Uses"/>
      <sheetName val="Scratch Pad"/>
      <sheetName val="Constr."/>
      <sheetName val="6-in&amp;ex"/>
      <sheetName val="changes"/>
      <sheetName val="OpCF"/>
      <sheetName val="7-exp."/>
      <sheetName val="Unit"/>
      <sheetName val="Bldg"/>
      <sheetName val="Data"/>
      <sheetName val="BS"/>
      <sheetName val="CapAcct"/>
      <sheetName val="MinGain"/>
      <sheetName val="Calcs"/>
      <sheetName val="Depn"/>
      <sheetName val="Debt"/>
      <sheetName val="Debtsum"/>
      <sheetName val="Ben1"/>
      <sheetName val="IRR1"/>
      <sheetName val="Ben2"/>
      <sheetName val="IRR2"/>
      <sheetName val="HOME FORM"/>
      <sheetName val="s to u"/>
      <sheetName val="VHFA"/>
      <sheetName val="Draws"/>
      <sheetName val="HVT Board"/>
      <sheetName val="Write-Up Tabl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37F646-6F17-4FEB-8989-D5E54297C8D2}" name="Table1" displayName="Table1" ref="M2:M17" totalsRowShown="0" dataDxfId="1" dataCellStyle="Percent">
  <autoFilter ref="M2:M17" xr:uid="{0337F646-6F17-4FEB-8989-D5E54297C8D2}"/>
  <tableColumns count="1">
    <tableColumn id="1" xr3:uid="{CCD13D1A-2124-4C81-A0F5-D195443F9A27}" name="AMI" dataDxfId="0" dataCellStyle="Percent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79EB6CA-785F-412F-8675-7E333714E62F}" name="Table2" displayName="Table2" ref="L2:L6" totalsRowShown="0">
  <autoFilter ref="L2:L6" xr:uid="{079EB6CA-785F-412F-8675-7E333714E62F}"/>
  <tableColumns count="1">
    <tableColumn id="1" xr3:uid="{66A5C5BD-68CD-4F7E-A51A-5A1A79D38F41}" name="Affordabl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1400A-A12D-4760-868C-F47A7F8E22D8}">
  <dimension ref="B1:L25"/>
  <sheetViews>
    <sheetView tabSelected="1" zoomScale="130" zoomScaleNormal="130" workbookViewId="0">
      <selection activeCell="E13" sqref="E13"/>
    </sheetView>
  </sheetViews>
  <sheetFormatPr defaultColWidth="9.109375" defaultRowHeight="14.4" x14ac:dyDescent="0.3"/>
  <cols>
    <col min="1" max="1" width="2.6640625" style="21" customWidth="1"/>
    <col min="2" max="2" width="9.109375" style="21"/>
    <col min="3" max="3" width="19.44140625" style="21" bestFit="1" customWidth="1"/>
    <col min="4" max="4" width="17.109375" style="21" customWidth="1"/>
    <col min="5" max="16384" width="9.109375" style="21"/>
  </cols>
  <sheetData>
    <row r="1" spans="2:12" ht="15" thickBot="1" x14ac:dyDescent="0.35"/>
    <row r="2" spans="2:12" x14ac:dyDescent="0.3">
      <c r="B2" s="197" t="s">
        <v>0</v>
      </c>
      <c r="C2" s="22" t="s">
        <v>1</v>
      </c>
      <c r="D2" s="203" t="s">
        <v>181</v>
      </c>
      <c r="E2" s="203"/>
      <c r="F2" s="203"/>
      <c r="G2" s="204"/>
    </row>
    <row r="3" spans="2:12" x14ac:dyDescent="0.3">
      <c r="B3" s="198"/>
      <c r="C3" s="23" t="s">
        <v>2</v>
      </c>
      <c r="D3" s="205"/>
      <c r="E3" s="205"/>
      <c r="F3" s="205"/>
      <c r="G3" s="206"/>
    </row>
    <row r="4" spans="2:12" x14ac:dyDescent="0.3">
      <c r="B4" s="198"/>
      <c r="C4" s="24" t="s">
        <v>3</v>
      </c>
      <c r="D4" s="207"/>
      <c r="E4" s="207"/>
      <c r="F4" s="207"/>
      <c r="G4" s="208"/>
    </row>
    <row r="5" spans="2:12" x14ac:dyDescent="0.3">
      <c r="B5" s="198"/>
      <c r="C5" s="23" t="s">
        <v>4</v>
      </c>
      <c r="D5" s="205"/>
      <c r="E5" s="205"/>
      <c r="F5" s="205"/>
      <c r="G5" s="206"/>
    </row>
    <row r="6" spans="2:12" x14ac:dyDescent="0.3">
      <c r="B6" s="198"/>
      <c r="C6" s="24"/>
      <c r="D6" s="24"/>
      <c r="E6" s="24"/>
      <c r="F6" s="24"/>
      <c r="G6" s="25"/>
    </row>
    <row r="7" spans="2:12" ht="15" thickBot="1" x14ac:dyDescent="0.35">
      <c r="B7" s="199"/>
      <c r="C7" s="26" t="s">
        <v>5</v>
      </c>
      <c r="D7" s="209"/>
      <c r="E7" s="209"/>
      <c r="F7" s="209"/>
      <c r="G7" s="210"/>
    </row>
    <row r="8" spans="2:12" ht="15" thickBot="1" x14ac:dyDescent="0.35"/>
    <row r="9" spans="2:12" ht="15" customHeight="1" x14ac:dyDescent="0.3">
      <c r="B9" s="200"/>
      <c r="C9" s="5" t="s">
        <v>6</v>
      </c>
      <c r="D9" s="6">
        <f>'List Entries - Do not change'!B3</f>
        <v>0</v>
      </c>
    </row>
    <row r="10" spans="2:12" x14ac:dyDescent="0.3">
      <c r="B10" s="201"/>
      <c r="C10" s="7" t="s">
        <v>185</v>
      </c>
      <c r="D10" s="8">
        <f>COUNTIFS('Unit&amp;Rent'!$F$3:$F$65,"&lt;=150%",'Unit&amp;Rent'!$F$3:$F$65,"&gt;=65%")</f>
        <v>0</v>
      </c>
    </row>
    <row r="11" spans="2:12" x14ac:dyDescent="0.3">
      <c r="B11" s="201"/>
      <c r="C11" s="7" t="s">
        <v>7</v>
      </c>
      <c r="D11" s="9"/>
    </row>
    <row r="12" spans="2:12" x14ac:dyDescent="0.3">
      <c r="B12" s="201"/>
      <c r="C12" s="10" t="s">
        <v>8</v>
      </c>
      <c r="D12" s="8">
        <f>'List Entries - Do not change'!D3</f>
        <v>0</v>
      </c>
    </row>
    <row r="13" spans="2:12" x14ac:dyDescent="0.3">
      <c r="B13" s="201"/>
      <c r="C13" s="10" t="s">
        <v>9</v>
      </c>
      <c r="D13" s="8">
        <f>'List Entries - Do not change'!E3</f>
        <v>0</v>
      </c>
      <c r="L13" s="27"/>
    </row>
    <row r="14" spans="2:12" x14ac:dyDescent="0.3">
      <c r="B14" s="201"/>
      <c r="C14" s="103" t="s">
        <v>10</v>
      </c>
      <c r="D14" s="104">
        <f>MIN(D15,D16+D17,2000000)</f>
        <v>0</v>
      </c>
    </row>
    <row r="15" spans="2:12" x14ac:dyDescent="0.3">
      <c r="B15" s="201"/>
      <c r="C15" s="11" t="s">
        <v>11</v>
      </c>
      <c r="D15" s="12" t="str">
        <f>IF(ISERROR(Costs!E56),"No costs entered",(Costs!E56*'General Information'!D10)*0.35)</f>
        <v>No costs entered</v>
      </c>
    </row>
    <row r="16" spans="2:12" x14ac:dyDescent="0.3">
      <c r="B16" s="201"/>
      <c r="C16" s="13" t="s">
        <v>8</v>
      </c>
      <c r="D16" s="14">
        <f>'List Entries - Do not change'!G3</f>
        <v>0</v>
      </c>
    </row>
    <row r="17" spans="2:8" x14ac:dyDescent="0.3">
      <c r="B17" s="201"/>
      <c r="C17" s="15" t="s">
        <v>9</v>
      </c>
      <c r="D17" s="16">
        <f>'List Entries - Do not change'!H3</f>
        <v>0</v>
      </c>
    </row>
    <row r="18" spans="2:8" ht="16.8" x14ac:dyDescent="0.3">
      <c r="B18" s="201"/>
      <c r="C18" s="17" t="s">
        <v>12</v>
      </c>
      <c r="D18" s="18" t="str">
        <f>_xlfn.XLOOKUP(1,'10 yr Cashflow'!B19:K19,'10 yr Cashflow'!B8:K8,"N/A",-1)</f>
        <v>N/A</v>
      </c>
    </row>
    <row r="19" spans="2:8" ht="15" thickBot="1" x14ac:dyDescent="0.35">
      <c r="B19" s="202"/>
      <c r="C19" s="19"/>
      <c r="D19" s="20"/>
    </row>
    <row r="20" spans="2:8" ht="16.8" x14ac:dyDescent="0.3">
      <c r="D20" s="28"/>
    </row>
    <row r="22" spans="2:8" ht="16.8" x14ac:dyDescent="0.3">
      <c r="D22" s="28"/>
    </row>
    <row r="25" spans="2:8" ht="15.6" x14ac:dyDescent="0.3">
      <c r="H25" s="178"/>
    </row>
  </sheetData>
  <sheetProtection algorithmName="SHA-512" hashValue="Gdamp9Ny9qRBlubIcsKsqPMuwVS4iiN936rvOsjpqQk9mtc3PaZZyr0R41+eCfg+mzRRCknH4o5BCrXzvzbTPQ==" saltValue="vMK5PlSumqvnDpWvP6aOWg==" spinCount="100000" sheet="1" formatCells="0" formatColumns="0" formatRows="0" insertColumns="0" insertRows="0" insertHyperlinks="0"/>
  <protectedRanges>
    <protectedRange algorithmName="SHA-512" hashValue="LBLv4cJprXA1ybQNwqlfgA6NfWA8VqZJrcMGQ6L5g7DhzU2uAXEJ68ySQfWubhKU4FbhtRjZN8z0eDY3UywAXg==" saltValue="9vjz6cBHitQ+9uh2SnN6HA==" spinCount="100000" sqref="B9:D19" name="Range1"/>
  </protectedRanges>
  <mergeCells count="7">
    <mergeCell ref="B2:B7"/>
    <mergeCell ref="B9:B19"/>
    <mergeCell ref="D2:G2"/>
    <mergeCell ref="D3:G3"/>
    <mergeCell ref="D4:G4"/>
    <mergeCell ref="D5:G5"/>
    <mergeCell ref="D7:G7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40"/>
  <sheetViews>
    <sheetView workbookViewId="0">
      <selection activeCell="C36" sqref="C36"/>
    </sheetView>
  </sheetViews>
  <sheetFormatPr defaultColWidth="9.109375" defaultRowHeight="14.4" x14ac:dyDescent="0.3"/>
  <cols>
    <col min="1" max="1" width="4.109375" style="21" customWidth="1"/>
    <col min="2" max="2" width="37.44140625" style="21" customWidth="1"/>
    <col min="3" max="5" width="18.6640625" style="21" customWidth="1"/>
    <col min="6" max="6" width="19.6640625" style="21" customWidth="1"/>
    <col min="7" max="7" width="18.6640625" style="21" customWidth="1"/>
    <col min="8" max="8" width="17.5546875" style="21" customWidth="1"/>
    <col min="9" max="9" width="18.109375" style="21" customWidth="1"/>
    <col min="10" max="16384" width="9.109375" style="21"/>
  </cols>
  <sheetData>
    <row r="2" spans="2:9" ht="15.6" x14ac:dyDescent="0.3">
      <c r="B2" s="135" t="str">
        <f>'General Information'!D2</f>
        <v>Sample Name</v>
      </c>
      <c r="C2" s="24"/>
      <c r="D2" s="24"/>
      <c r="E2" s="24"/>
      <c r="F2" s="24"/>
      <c r="G2" s="24"/>
      <c r="H2" s="24"/>
      <c r="I2" s="24"/>
    </row>
    <row r="3" spans="2:9" ht="15.6" x14ac:dyDescent="0.3">
      <c r="B3" s="143" t="s">
        <v>13</v>
      </c>
      <c r="C3" s="142"/>
      <c r="D3" s="142"/>
      <c r="E3" s="142"/>
      <c r="F3" s="142"/>
      <c r="G3" s="142"/>
      <c r="H3" s="142"/>
      <c r="I3" s="142"/>
    </row>
    <row r="4" spans="2:9" ht="15" thickBot="1" x14ac:dyDescent="0.35">
      <c r="B4" s="53" t="s">
        <v>14</v>
      </c>
    </row>
    <row r="5" spans="2:9" ht="28.8" x14ac:dyDescent="0.3">
      <c r="B5" s="54" t="s">
        <v>15</v>
      </c>
      <c r="C5" s="55" t="s">
        <v>16</v>
      </c>
      <c r="D5" s="55" t="s">
        <v>17</v>
      </c>
      <c r="E5" s="56" t="s">
        <v>18</v>
      </c>
      <c r="F5" s="57" t="s">
        <v>22</v>
      </c>
      <c r="G5" s="128" t="s">
        <v>174</v>
      </c>
    </row>
    <row r="6" spans="2:9" x14ac:dyDescent="0.3">
      <c r="B6" s="29"/>
      <c r="C6" s="30"/>
      <c r="D6" s="31"/>
      <c r="E6" s="32"/>
      <c r="F6" s="33"/>
      <c r="G6" s="129"/>
    </row>
    <row r="7" spans="2:9" x14ac:dyDescent="0.3">
      <c r="B7" s="34"/>
      <c r="C7" s="30"/>
      <c r="D7" s="31"/>
      <c r="E7" s="32"/>
      <c r="F7" s="35"/>
      <c r="G7" s="130"/>
    </row>
    <row r="8" spans="2:9" x14ac:dyDescent="0.3">
      <c r="B8" s="34"/>
      <c r="C8" s="30"/>
      <c r="D8" s="31"/>
      <c r="E8" s="32"/>
      <c r="F8" s="33"/>
      <c r="G8" s="129"/>
    </row>
    <row r="9" spans="2:9" ht="15" thickBot="1" x14ac:dyDescent="0.35">
      <c r="B9" s="36"/>
      <c r="C9" s="37"/>
      <c r="D9" s="38"/>
      <c r="E9" s="39"/>
      <c r="F9" s="40"/>
      <c r="G9" s="131"/>
    </row>
    <row r="12" spans="2:9" ht="15" thickBot="1" x14ac:dyDescent="0.35">
      <c r="B12" s="53" t="s">
        <v>19</v>
      </c>
    </row>
    <row r="13" spans="2:9" ht="28.8" x14ac:dyDescent="0.3">
      <c r="B13" s="58" t="s">
        <v>20</v>
      </c>
      <c r="C13" s="55" t="s">
        <v>16</v>
      </c>
      <c r="D13" s="55" t="s">
        <v>21</v>
      </c>
      <c r="E13" s="56" t="s">
        <v>18</v>
      </c>
      <c r="F13" s="57" t="s">
        <v>22</v>
      </c>
      <c r="G13" s="128" t="s">
        <v>174</v>
      </c>
    </row>
    <row r="14" spans="2:9" x14ac:dyDescent="0.3">
      <c r="B14" s="34"/>
      <c r="C14" s="30"/>
      <c r="D14" s="31"/>
      <c r="E14" s="32"/>
      <c r="F14" s="33"/>
      <c r="G14" s="129"/>
      <c r="I14"/>
    </row>
    <row r="15" spans="2:9" x14ac:dyDescent="0.3">
      <c r="B15" s="34"/>
      <c r="C15" s="30"/>
      <c r="D15" s="31"/>
      <c r="E15" s="32"/>
      <c r="F15" s="35"/>
      <c r="G15" s="130"/>
    </row>
    <row r="16" spans="2:9" x14ac:dyDescent="0.3">
      <c r="B16" s="34"/>
      <c r="C16" s="30"/>
      <c r="D16" s="31"/>
      <c r="E16" s="32"/>
      <c r="F16" s="33"/>
      <c r="G16" s="129"/>
    </row>
    <row r="17" spans="2:9" x14ac:dyDescent="0.3">
      <c r="B17" s="34"/>
      <c r="C17" s="30"/>
      <c r="D17" s="31"/>
      <c r="E17" s="32"/>
      <c r="F17" s="35"/>
      <c r="G17" s="130"/>
    </row>
    <row r="18" spans="2:9" x14ac:dyDescent="0.3">
      <c r="B18" s="34"/>
      <c r="C18" s="30"/>
      <c r="D18" s="31"/>
      <c r="E18" s="32"/>
      <c r="F18" s="33"/>
      <c r="G18" s="129"/>
    </row>
    <row r="19" spans="2:9" x14ac:dyDescent="0.3">
      <c r="B19" s="34"/>
      <c r="C19" s="30"/>
      <c r="D19" s="31"/>
      <c r="E19" s="32"/>
      <c r="F19" s="33"/>
      <c r="G19" s="129"/>
    </row>
    <row r="20" spans="2:9" ht="15" thickBot="1" x14ac:dyDescent="0.35">
      <c r="B20" s="36"/>
      <c r="C20" s="37"/>
      <c r="D20" s="38"/>
      <c r="E20" s="39"/>
      <c r="F20" s="40"/>
      <c r="G20" s="131"/>
    </row>
    <row r="23" spans="2:9" ht="15" thickBot="1" x14ac:dyDescent="0.35">
      <c r="B23" s="53" t="s">
        <v>23</v>
      </c>
    </row>
    <row r="24" spans="2:9" ht="28.8" x14ac:dyDescent="0.3">
      <c r="B24" s="58" t="s">
        <v>167</v>
      </c>
      <c r="C24" s="55" t="s">
        <v>16</v>
      </c>
      <c r="D24" s="55" t="s">
        <v>24</v>
      </c>
      <c r="E24" s="55" t="s">
        <v>25</v>
      </c>
      <c r="F24" s="55" t="s">
        <v>26</v>
      </c>
      <c r="G24" s="55" t="s">
        <v>27</v>
      </c>
      <c r="H24" s="59" t="s">
        <v>22</v>
      </c>
      <c r="I24" s="134" t="s">
        <v>174</v>
      </c>
    </row>
    <row r="25" spans="2:9" x14ac:dyDescent="0.3">
      <c r="B25" s="41" t="s">
        <v>182</v>
      </c>
      <c r="C25" s="105">
        <f>'General Information'!D14</f>
        <v>0</v>
      </c>
      <c r="D25" s="42">
        <v>0.02</v>
      </c>
      <c r="E25" s="43">
        <v>10</v>
      </c>
      <c r="F25" s="43">
        <v>30</v>
      </c>
      <c r="G25" s="60">
        <f>'Amortization and Forecast'!B14</f>
        <v>0</v>
      </c>
      <c r="H25" s="32"/>
      <c r="I25" s="132"/>
    </row>
    <row r="26" spans="2:9" x14ac:dyDescent="0.3">
      <c r="B26" s="41" t="s">
        <v>169</v>
      </c>
      <c r="C26" s="46">
        <v>0</v>
      </c>
      <c r="D26" s="42">
        <v>0</v>
      </c>
      <c r="E26" s="43">
        <v>17</v>
      </c>
      <c r="F26" s="43">
        <v>30</v>
      </c>
      <c r="G26" s="60">
        <f>'Amortization and Forecast'!B32</f>
        <v>0</v>
      </c>
      <c r="H26" s="32"/>
      <c r="I26" s="132"/>
    </row>
    <row r="27" spans="2:9" x14ac:dyDescent="0.3">
      <c r="B27" s="41" t="s">
        <v>28</v>
      </c>
      <c r="C27" s="46">
        <v>0</v>
      </c>
      <c r="D27" s="42">
        <v>0</v>
      </c>
      <c r="E27" s="43">
        <v>17</v>
      </c>
      <c r="F27" s="43">
        <v>20</v>
      </c>
      <c r="G27" s="60">
        <f>'Amortization and Forecast'!B49</f>
        <v>0</v>
      </c>
      <c r="H27" s="32"/>
      <c r="I27" s="132"/>
    </row>
    <row r="28" spans="2:9" x14ac:dyDescent="0.3">
      <c r="B28" s="41" t="s">
        <v>29</v>
      </c>
      <c r="C28" s="46">
        <v>0</v>
      </c>
      <c r="D28" s="42">
        <v>0</v>
      </c>
      <c r="E28" s="43">
        <v>30</v>
      </c>
      <c r="F28" s="44" t="s">
        <v>30</v>
      </c>
      <c r="G28" s="60">
        <f>IF(ISERR('Amortization and Forecast'!B66),0,'Amortization and Forecast'!B66)</f>
        <v>0</v>
      </c>
      <c r="H28" s="32"/>
      <c r="I28" s="132"/>
    </row>
    <row r="29" spans="2:9" x14ac:dyDescent="0.3">
      <c r="B29" s="41" t="s">
        <v>29</v>
      </c>
      <c r="C29" s="46">
        <v>0</v>
      </c>
      <c r="D29" s="42">
        <v>0</v>
      </c>
      <c r="E29" s="43">
        <v>30</v>
      </c>
      <c r="F29" s="44" t="s">
        <v>30</v>
      </c>
      <c r="G29" s="60">
        <f>IF(ISERR('Amortization and Forecast'!B83),0,'Amortization and Forecast'!B83)</f>
        <v>0</v>
      </c>
      <c r="H29" s="32"/>
      <c r="I29" s="132"/>
    </row>
    <row r="30" spans="2:9" x14ac:dyDescent="0.3">
      <c r="B30" s="41" t="s">
        <v>29</v>
      </c>
      <c r="C30" s="46">
        <v>0</v>
      </c>
      <c r="D30" s="42">
        <v>0</v>
      </c>
      <c r="E30" s="43">
        <v>30</v>
      </c>
      <c r="F30" s="44" t="s">
        <v>30</v>
      </c>
      <c r="G30" s="60">
        <f>IF(ISERR('Amortization and Forecast'!B99),0,'Amortization and Forecast'!B99)</f>
        <v>0</v>
      </c>
      <c r="H30" s="32"/>
      <c r="I30" s="132"/>
    </row>
    <row r="31" spans="2:9" ht="15" thickBot="1" x14ac:dyDescent="0.35">
      <c r="B31" s="45" t="s">
        <v>31</v>
      </c>
      <c r="C31" s="46">
        <v>0</v>
      </c>
      <c r="D31" s="47" t="s">
        <v>32</v>
      </c>
      <c r="E31" s="47" t="s">
        <v>32</v>
      </c>
      <c r="F31" s="47" t="s">
        <v>32</v>
      </c>
      <c r="G31" s="61" t="s">
        <v>32</v>
      </c>
      <c r="H31" s="48"/>
      <c r="I31" s="133"/>
    </row>
    <row r="32" spans="2:9" ht="15" thickBot="1" x14ac:dyDescent="0.35">
      <c r="B32" s="63" t="s">
        <v>33</v>
      </c>
      <c r="C32" s="62">
        <f>SUM(C25:C31)</f>
        <v>0</v>
      </c>
      <c r="D32" s="49"/>
      <c r="E32" s="49"/>
      <c r="F32" s="49"/>
      <c r="G32" s="62">
        <f>SUM(IF(G25&gt;0,G25,0),IF(G26&gt;0,G26,0),IF(G27&gt;0,G27,0))</f>
        <v>0</v>
      </c>
      <c r="H32" s="50"/>
      <c r="I32" s="50"/>
    </row>
    <row r="33" spans="2:7" x14ac:dyDescent="0.3">
      <c r="B33" s="51"/>
      <c r="C33" s="52"/>
      <c r="G33" s="52"/>
    </row>
    <row r="34" spans="2:7" x14ac:dyDescent="0.3">
      <c r="B34" s="101" t="s">
        <v>34</v>
      </c>
      <c r="C34" s="102">
        <f>Costs!C56-'Source of Funds'!C32</f>
        <v>0</v>
      </c>
      <c r="G34" s="52"/>
    </row>
    <row r="35" spans="2:7" x14ac:dyDescent="0.3">
      <c r="B35" s="51"/>
      <c r="C35" s="100"/>
      <c r="G35" s="52"/>
    </row>
    <row r="36" spans="2:7" x14ac:dyDescent="0.3">
      <c r="B36" t="s">
        <v>168</v>
      </c>
    </row>
    <row r="37" spans="2:7" x14ac:dyDescent="0.3">
      <c r="B37" t="s">
        <v>183</v>
      </c>
    </row>
    <row r="38" spans="2:7" x14ac:dyDescent="0.3">
      <c r="B38" t="s">
        <v>170</v>
      </c>
    </row>
    <row r="40" spans="2:7" x14ac:dyDescent="0.3">
      <c r="B40" t="s">
        <v>171</v>
      </c>
    </row>
  </sheetData>
  <sheetProtection formatCells="0" formatColumns="0" formatRows="0" insertColumns="0" insertRows="0" insertHyperlinks="0"/>
  <pageMargins left="0" right="0" top="0.5" bottom="0.5" header="0.3" footer="0.3"/>
  <pageSetup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B39D54-69B0-4ACF-8B7B-7EE517DABD12}">
          <x14:formula1>
            <xm:f>'List Entries - Do not change'!$O$3:$O$4</xm:f>
          </x14:formula1>
          <xm:sqref>F6:F9 F14:F20 H25:H31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A7CC0-5817-402E-B0D6-7639B2F6C75E}">
  <dimension ref="B1:E56"/>
  <sheetViews>
    <sheetView topLeftCell="A38" workbookViewId="0">
      <selection activeCell="I25" sqref="I25"/>
    </sheetView>
  </sheetViews>
  <sheetFormatPr defaultColWidth="9.109375" defaultRowHeight="14.4" x14ac:dyDescent="0.3"/>
  <cols>
    <col min="1" max="1" width="3.5546875" style="21" customWidth="1"/>
    <col min="2" max="2" width="44.44140625" style="21" bestFit="1" customWidth="1"/>
    <col min="3" max="3" width="22.6640625" style="21" bestFit="1" customWidth="1"/>
    <col min="4" max="4" width="5.5546875" style="21" customWidth="1"/>
    <col min="5" max="5" width="12.44140625" style="21" bestFit="1" customWidth="1"/>
    <col min="6" max="16384" width="9.109375" style="21"/>
  </cols>
  <sheetData>
    <row r="1" spans="2:5" ht="15" thickBot="1" x14ac:dyDescent="0.35"/>
    <row r="2" spans="2:5" x14ac:dyDescent="0.3">
      <c r="B2" s="123" t="str">
        <f>'General Information'!D2</f>
        <v>Sample Name</v>
      </c>
      <c r="C2" s="124"/>
      <c r="D2" s="124"/>
      <c r="E2" s="125"/>
    </row>
    <row r="3" spans="2:5" x14ac:dyDescent="0.3">
      <c r="B3" s="106" t="s">
        <v>35</v>
      </c>
      <c r="C3" s="107"/>
      <c r="D3" s="107"/>
      <c r="E3" s="108"/>
    </row>
    <row r="4" spans="2:5" x14ac:dyDescent="0.3">
      <c r="B4" s="75" t="s">
        <v>36</v>
      </c>
      <c r="C4" s="76"/>
      <c r="D4" s="76"/>
      <c r="E4" s="8">
        <f>'List Entries - Do not change'!$B$3</f>
        <v>0</v>
      </c>
    </row>
    <row r="5" spans="2:5" x14ac:dyDescent="0.3">
      <c r="B5" s="64" t="s">
        <v>37</v>
      </c>
      <c r="C5" s="21" t="s">
        <v>38</v>
      </c>
      <c r="E5" s="77" t="s">
        <v>39</v>
      </c>
    </row>
    <row r="6" spans="2:5" x14ac:dyDescent="0.3">
      <c r="B6" s="65" t="s">
        <v>40</v>
      </c>
      <c r="C6" s="91"/>
      <c r="E6" s="78" t="e">
        <f t="shared" ref="E6:E11" si="0">C6/$E$4</f>
        <v>#DIV/0!</v>
      </c>
    </row>
    <row r="7" spans="2:5" x14ac:dyDescent="0.3">
      <c r="B7" s="65" t="s">
        <v>41</v>
      </c>
      <c r="C7" s="91"/>
      <c r="E7" s="78" t="e">
        <f t="shared" si="0"/>
        <v>#DIV/0!</v>
      </c>
    </row>
    <row r="8" spans="2:5" x14ac:dyDescent="0.3">
      <c r="B8" s="67" t="s">
        <v>42</v>
      </c>
      <c r="C8" s="91"/>
      <c r="E8" s="78" t="e">
        <f t="shared" si="0"/>
        <v>#DIV/0!</v>
      </c>
    </row>
    <row r="9" spans="2:5" x14ac:dyDescent="0.3">
      <c r="B9" s="67" t="s">
        <v>43</v>
      </c>
      <c r="C9" s="91"/>
      <c r="E9" s="78" t="e">
        <f t="shared" si="0"/>
        <v>#DIV/0!</v>
      </c>
    </row>
    <row r="10" spans="2:5" x14ac:dyDescent="0.3">
      <c r="B10" s="65" t="s">
        <v>44</v>
      </c>
      <c r="C10" s="91"/>
      <c r="E10" s="78" t="e">
        <f t="shared" si="0"/>
        <v>#DIV/0!</v>
      </c>
    </row>
    <row r="11" spans="2:5" x14ac:dyDescent="0.3">
      <c r="B11" s="68" t="s">
        <v>45</v>
      </c>
      <c r="C11" s="80">
        <f>SUM(C6:C10)</f>
        <v>0</v>
      </c>
      <c r="E11" s="78" t="e">
        <f t="shared" si="0"/>
        <v>#DIV/0!</v>
      </c>
    </row>
    <row r="12" spans="2:5" x14ac:dyDescent="0.3">
      <c r="B12" s="64" t="s">
        <v>46</v>
      </c>
      <c r="C12" s="69"/>
      <c r="E12" s="78"/>
    </row>
    <row r="13" spans="2:5" x14ac:dyDescent="0.3">
      <c r="B13" s="65" t="s">
        <v>47</v>
      </c>
      <c r="C13" s="91"/>
      <c r="E13" s="78" t="e">
        <f t="shared" ref="E13:E22" si="1">C13/$E$4</f>
        <v>#DIV/0!</v>
      </c>
    </row>
    <row r="14" spans="2:5" x14ac:dyDescent="0.3">
      <c r="B14" s="65" t="s">
        <v>48</v>
      </c>
      <c r="C14" s="91"/>
      <c r="E14" s="78" t="e">
        <f t="shared" si="1"/>
        <v>#DIV/0!</v>
      </c>
    </row>
    <row r="15" spans="2:5" x14ac:dyDescent="0.3">
      <c r="B15" s="65" t="s">
        <v>49</v>
      </c>
      <c r="C15" s="91"/>
      <c r="E15" s="78" t="e">
        <f t="shared" si="1"/>
        <v>#DIV/0!</v>
      </c>
    </row>
    <row r="16" spans="2:5" x14ac:dyDescent="0.3">
      <c r="B16" s="65" t="s">
        <v>50</v>
      </c>
      <c r="C16" s="91"/>
      <c r="E16" s="78" t="e">
        <f t="shared" si="1"/>
        <v>#DIV/0!</v>
      </c>
    </row>
    <row r="17" spans="2:5" x14ac:dyDescent="0.3">
      <c r="B17" s="65" t="s">
        <v>51</v>
      </c>
      <c r="C17" s="91"/>
      <c r="E17" s="78" t="e">
        <f t="shared" si="1"/>
        <v>#DIV/0!</v>
      </c>
    </row>
    <row r="18" spans="2:5" x14ac:dyDescent="0.3">
      <c r="B18" s="65" t="s">
        <v>52</v>
      </c>
      <c r="C18" s="91"/>
      <c r="E18" s="78" t="e">
        <f t="shared" si="1"/>
        <v>#DIV/0!</v>
      </c>
    </row>
    <row r="19" spans="2:5" x14ac:dyDescent="0.3">
      <c r="B19" s="65" t="s">
        <v>53</v>
      </c>
      <c r="C19" s="91"/>
      <c r="E19" s="78" t="e">
        <f t="shared" si="1"/>
        <v>#DIV/0!</v>
      </c>
    </row>
    <row r="20" spans="2:5" x14ac:dyDescent="0.3">
      <c r="B20" s="65" t="s">
        <v>54</v>
      </c>
      <c r="C20" s="91"/>
      <c r="E20" s="78" t="e">
        <f t="shared" si="1"/>
        <v>#DIV/0!</v>
      </c>
    </row>
    <row r="21" spans="2:5" x14ac:dyDescent="0.3">
      <c r="B21" s="65" t="s">
        <v>55</v>
      </c>
      <c r="C21" s="91"/>
      <c r="E21" s="78" t="e">
        <f t="shared" si="1"/>
        <v>#DIV/0!</v>
      </c>
    </row>
    <row r="22" spans="2:5" x14ac:dyDescent="0.3">
      <c r="B22" s="70" t="s">
        <v>56</v>
      </c>
      <c r="C22" s="80">
        <f>SUM(C13:C21)</f>
        <v>0</v>
      </c>
      <c r="E22" s="78" t="e">
        <f t="shared" si="1"/>
        <v>#DIV/0!</v>
      </c>
    </row>
    <row r="23" spans="2:5" x14ac:dyDescent="0.3">
      <c r="B23" s="64" t="s">
        <v>57</v>
      </c>
      <c r="C23" s="69"/>
      <c r="E23" s="78"/>
    </row>
    <row r="24" spans="2:5" x14ac:dyDescent="0.3">
      <c r="B24" s="65" t="s">
        <v>58</v>
      </c>
      <c r="C24" s="91"/>
      <c r="E24" s="78" t="e">
        <f t="shared" ref="E24:E42" si="2">C24/$E$4</f>
        <v>#DIV/0!</v>
      </c>
    </row>
    <row r="25" spans="2:5" x14ac:dyDescent="0.3">
      <c r="B25" s="65" t="s">
        <v>59</v>
      </c>
      <c r="C25" s="91"/>
      <c r="E25" s="78" t="e">
        <f t="shared" si="2"/>
        <v>#DIV/0!</v>
      </c>
    </row>
    <row r="26" spans="2:5" x14ac:dyDescent="0.3">
      <c r="B26" s="67" t="s">
        <v>60</v>
      </c>
      <c r="C26" s="91"/>
      <c r="E26" s="78" t="e">
        <f t="shared" si="2"/>
        <v>#DIV/0!</v>
      </c>
    </row>
    <row r="27" spans="2:5" x14ac:dyDescent="0.3">
      <c r="B27" s="65" t="s">
        <v>61</v>
      </c>
      <c r="C27" s="91"/>
      <c r="E27" s="78" t="e">
        <f t="shared" si="2"/>
        <v>#DIV/0!</v>
      </c>
    </row>
    <row r="28" spans="2:5" x14ac:dyDescent="0.3">
      <c r="B28" s="65" t="s">
        <v>62</v>
      </c>
      <c r="C28" s="91"/>
      <c r="E28" s="78" t="e">
        <f t="shared" si="2"/>
        <v>#DIV/0!</v>
      </c>
    </row>
    <row r="29" spans="2:5" x14ac:dyDescent="0.3">
      <c r="B29" s="65" t="s">
        <v>63</v>
      </c>
      <c r="C29" s="91"/>
      <c r="E29" s="78" t="e">
        <f t="shared" si="2"/>
        <v>#DIV/0!</v>
      </c>
    </row>
    <row r="30" spans="2:5" x14ac:dyDescent="0.3">
      <c r="B30" s="65" t="s">
        <v>64</v>
      </c>
      <c r="C30" s="91"/>
      <c r="E30" s="78" t="e">
        <f t="shared" si="2"/>
        <v>#DIV/0!</v>
      </c>
    </row>
    <row r="31" spans="2:5" x14ac:dyDescent="0.3">
      <c r="B31" s="65" t="s">
        <v>65</v>
      </c>
      <c r="C31" s="91"/>
      <c r="E31" s="78" t="e">
        <f t="shared" si="2"/>
        <v>#DIV/0!</v>
      </c>
    </row>
    <row r="32" spans="2:5" x14ac:dyDescent="0.3">
      <c r="B32" s="65" t="s">
        <v>66</v>
      </c>
      <c r="C32" s="91"/>
      <c r="E32" s="78" t="e">
        <f t="shared" si="2"/>
        <v>#DIV/0!</v>
      </c>
    </row>
    <row r="33" spans="2:5" x14ac:dyDescent="0.3">
      <c r="B33" s="71" t="s">
        <v>67</v>
      </c>
      <c r="C33" s="91"/>
      <c r="E33" s="78" t="e">
        <f t="shared" si="2"/>
        <v>#DIV/0!</v>
      </c>
    </row>
    <row r="34" spans="2:5" x14ac:dyDescent="0.3">
      <c r="B34" s="65" t="s">
        <v>68</v>
      </c>
      <c r="C34" s="91"/>
      <c r="E34" s="78" t="e">
        <f t="shared" si="2"/>
        <v>#DIV/0!</v>
      </c>
    </row>
    <row r="35" spans="2:5" x14ac:dyDescent="0.3">
      <c r="B35" s="65" t="s">
        <v>69</v>
      </c>
      <c r="C35" s="91"/>
      <c r="E35" s="78" t="e">
        <f t="shared" si="2"/>
        <v>#DIV/0!</v>
      </c>
    </row>
    <row r="36" spans="2:5" x14ac:dyDescent="0.3">
      <c r="B36" s="65" t="s">
        <v>70</v>
      </c>
      <c r="C36" s="91"/>
      <c r="E36" s="78" t="e">
        <f t="shared" si="2"/>
        <v>#DIV/0!</v>
      </c>
    </row>
    <row r="37" spans="2:5" x14ac:dyDescent="0.3">
      <c r="B37" s="65" t="s">
        <v>71</v>
      </c>
      <c r="C37" s="91"/>
      <c r="E37" s="78" t="e">
        <f t="shared" si="2"/>
        <v>#DIV/0!</v>
      </c>
    </row>
    <row r="38" spans="2:5" x14ac:dyDescent="0.3">
      <c r="B38" s="71" t="s">
        <v>72</v>
      </c>
      <c r="C38" s="91"/>
      <c r="E38" s="78" t="e">
        <f t="shared" si="2"/>
        <v>#DIV/0!</v>
      </c>
    </row>
    <row r="39" spans="2:5" x14ac:dyDescent="0.3">
      <c r="B39" s="65" t="s">
        <v>73</v>
      </c>
      <c r="C39" s="91"/>
      <c r="E39" s="78" t="e">
        <f t="shared" si="2"/>
        <v>#DIV/0!</v>
      </c>
    </row>
    <row r="40" spans="2:5" x14ac:dyDescent="0.3">
      <c r="B40" s="65" t="s">
        <v>74</v>
      </c>
      <c r="C40" s="91"/>
      <c r="E40" s="78" t="e">
        <f t="shared" si="2"/>
        <v>#DIV/0!</v>
      </c>
    </row>
    <row r="41" spans="2:5" x14ac:dyDescent="0.3">
      <c r="B41" s="65" t="s">
        <v>75</v>
      </c>
      <c r="C41" s="91"/>
      <c r="E41" s="78" t="e">
        <f t="shared" si="2"/>
        <v>#DIV/0!</v>
      </c>
    </row>
    <row r="42" spans="2:5" x14ac:dyDescent="0.3">
      <c r="B42" s="65" t="s">
        <v>76</v>
      </c>
      <c r="C42" s="91"/>
      <c r="E42" s="78" t="e">
        <f t="shared" si="2"/>
        <v>#DIV/0!</v>
      </c>
    </row>
    <row r="43" spans="2:5" x14ac:dyDescent="0.3">
      <c r="B43" s="65"/>
      <c r="C43" s="69"/>
      <c r="E43" s="78"/>
    </row>
    <row r="44" spans="2:5" x14ac:dyDescent="0.3">
      <c r="B44" s="72" t="s">
        <v>77</v>
      </c>
      <c r="C44" s="69"/>
      <c r="E44" s="78"/>
    </row>
    <row r="45" spans="2:5" x14ac:dyDescent="0.3">
      <c r="B45" s="71" t="s">
        <v>78</v>
      </c>
      <c r="C45" s="91"/>
      <c r="E45" s="78" t="e">
        <f>C45/$E$4</f>
        <v>#DIV/0!</v>
      </c>
    </row>
    <row r="46" spans="2:5" x14ac:dyDescent="0.3">
      <c r="B46" s="65" t="s">
        <v>79</v>
      </c>
      <c r="C46" s="91"/>
      <c r="E46" s="78" t="e">
        <f>C46/$E$4</f>
        <v>#DIV/0!</v>
      </c>
    </row>
    <row r="47" spans="2:5" x14ac:dyDescent="0.3">
      <c r="B47" s="68" t="s">
        <v>80</v>
      </c>
      <c r="C47" s="80">
        <f>SUM(C45:C46)</f>
        <v>0</v>
      </c>
      <c r="E47" s="78" t="e">
        <f>C47/$E$4</f>
        <v>#DIV/0!</v>
      </c>
    </row>
    <row r="48" spans="2:5" x14ac:dyDescent="0.3">
      <c r="B48" s="72" t="s">
        <v>81</v>
      </c>
      <c r="C48" s="69"/>
      <c r="E48" s="78"/>
    </row>
    <row r="49" spans="2:5" x14ac:dyDescent="0.3">
      <c r="B49" s="65" t="s">
        <v>82</v>
      </c>
      <c r="C49" s="91"/>
      <c r="E49" s="78" t="e">
        <f t="shared" ref="E49:E56" si="3">C49/$E$4</f>
        <v>#DIV/0!</v>
      </c>
    </row>
    <row r="50" spans="2:5" x14ac:dyDescent="0.3">
      <c r="B50" s="65" t="s">
        <v>83</v>
      </c>
      <c r="C50" s="91"/>
      <c r="E50" s="78" t="e">
        <f t="shared" si="3"/>
        <v>#DIV/0!</v>
      </c>
    </row>
    <row r="51" spans="2:5" x14ac:dyDescent="0.3">
      <c r="B51" s="65" t="s">
        <v>84</v>
      </c>
      <c r="C51" s="91"/>
      <c r="E51" s="78" t="e">
        <f t="shared" si="3"/>
        <v>#DIV/0!</v>
      </c>
    </row>
    <row r="52" spans="2:5" x14ac:dyDescent="0.3">
      <c r="B52" s="65" t="s">
        <v>85</v>
      </c>
      <c r="C52" s="91"/>
      <c r="E52" s="78" t="e">
        <f t="shared" si="3"/>
        <v>#DIV/0!</v>
      </c>
    </row>
    <row r="53" spans="2:5" x14ac:dyDescent="0.3">
      <c r="B53" s="65" t="s">
        <v>86</v>
      </c>
      <c r="C53" s="91"/>
      <c r="E53" s="78" t="e">
        <f t="shared" si="3"/>
        <v>#DIV/0!</v>
      </c>
    </row>
    <row r="54" spans="2:5" x14ac:dyDescent="0.3">
      <c r="B54" s="68" t="s">
        <v>87</v>
      </c>
      <c r="C54" s="80">
        <f>SUM(C49:C53)</f>
        <v>0</v>
      </c>
      <c r="E54" s="78" t="e">
        <f t="shared" si="3"/>
        <v>#DIV/0!</v>
      </c>
    </row>
    <row r="55" spans="2:5" x14ac:dyDescent="0.3">
      <c r="B55" s="70" t="s">
        <v>88</v>
      </c>
      <c r="C55" s="80">
        <f>SUM(C24:C42,C47,C54)</f>
        <v>0</v>
      </c>
      <c r="E55" s="78" t="e">
        <f t="shared" si="3"/>
        <v>#DIV/0!</v>
      </c>
    </row>
    <row r="56" spans="2:5" ht="15" thickBot="1" x14ac:dyDescent="0.35">
      <c r="B56" s="73" t="s">
        <v>89</v>
      </c>
      <c r="C56" s="81">
        <f>SUM(C55,C22,C11)</f>
        <v>0</v>
      </c>
      <c r="D56" s="74"/>
      <c r="E56" s="79" t="e">
        <f t="shared" si="3"/>
        <v>#DIV/0!</v>
      </c>
    </row>
  </sheetData>
  <sheetProtection algorithmName="SHA-512" hashValue="7vtC7V/XPaBnEeY5SdOgM8srPYJ/Dt4Spukbpv5qh8EUfTG8NzPUSu/UKWh3YG8V9CSuhOzN39Hs/ZpBNuYI7w==" saltValue="+Bbbede3QrBi1IudCE3UkQ==" spinCount="100000" sheet="1" objects="1" scenarios="1" formatCells="0" formatColumns="0" formatRows="0" insertColumns="0" insertRows="0" insertHyperlinks="0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D4952-04E8-43C0-A63A-8D6C8A106240}">
  <sheetPr>
    <pageSetUpPr fitToPage="1"/>
  </sheetPr>
  <dimension ref="A1:M69"/>
  <sheetViews>
    <sheetView zoomScaleNormal="100" workbookViewId="0">
      <selection activeCell="I19" sqref="I19"/>
    </sheetView>
  </sheetViews>
  <sheetFormatPr defaultColWidth="9.109375" defaultRowHeight="14.4" x14ac:dyDescent="0.3"/>
  <cols>
    <col min="1" max="3" width="9.109375" style="21"/>
    <col min="4" max="4" width="10.5546875" style="21" customWidth="1"/>
    <col min="5" max="5" width="10" style="21" customWidth="1"/>
    <col min="6" max="6" width="9.6640625" style="21" customWidth="1"/>
    <col min="7" max="7" width="14.77734375" style="89" customWidth="1"/>
    <col min="9" max="9" width="9.109375" style="21"/>
    <col min="10" max="10" width="10" style="21" bestFit="1" customWidth="1"/>
    <col min="11" max="18" width="9.109375" style="21"/>
    <col min="19" max="25" width="9.109375" style="21" customWidth="1"/>
    <col min="26" max="27" width="12.5546875" style="21" customWidth="1"/>
    <col min="28" max="30" width="9.109375" style="21" customWidth="1"/>
    <col min="31" max="31" width="12.6640625" style="21" customWidth="1"/>
    <col min="32" max="33" width="9.109375" style="21" customWidth="1"/>
    <col min="34" max="16384" width="9.109375" style="21"/>
  </cols>
  <sheetData>
    <row r="1" spans="1:10" x14ac:dyDescent="0.3">
      <c r="B1" s="24" t="str">
        <f>'General Information'!D2</f>
        <v>Sample Name</v>
      </c>
      <c r="C1" s="24"/>
      <c r="D1" s="24"/>
      <c r="E1" s="24"/>
      <c r="F1" s="24"/>
      <c r="G1" s="163"/>
    </row>
    <row r="2" spans="1:10" customFormat="1" ht="58.2" thickBot="1" x14ac:dyDescent="0.35">
      <c r="A2" s="109"/>
      <c r="B2" s="110" t="s">
        <v>177</v>
      </c>
      <c r="C2" s="110" t="s">
        <v>90</v>
      </c>
      <c r="D2" s="110" t="s">
        <v>91</v>
      </c>
      <c r="E2" s="110" t="s">
        <v>92</v>
      </c>
      <c r="F2" s="110" t="s">
        <v>186</v>
      </c>
      <c r="G2" s="110" t="s">
        <v>187</v>
      </c>
    </row>
    <row r="3" spans="1:10" x14ac:dyDescent="0.3">
      <c r="B3" s="136"/>
      <c r="C3" s="137"/>
      <c r="D3" s="137"/>
      <c r="E3" s="138">
        <v>0</v>
      </c>
      <c r="F3" s="166"/>
      <c r="G3" s="167"/>
      <c r="J3" s="86"/>
    </row>
    <row r="4" spans="1:10" x14ac:dyDescent="0.3">
      <c r="B4" s="87"/>
      <c r="C4" s="24"/>
      <c r="D4" s="24"/>
      <c r="E4" s="88">
        <v>0</v>
      </c>
      <c r="F4" s="165"/>
      <c r="G4" s="168"/>
      <c r="J4" s="86"/>
    </row>
    <row r="5" spans="1:10" x14ac:dyDescent="0.3">
      <c r="B5" s="84"/>
      <c r="C5" s="169"/>
      <c r="D5" s="169"/>
      <c r="E5" s="85">
        <v>0</v>
      </c>
      <c r="F5" s="164"/>
      <c r="G5" s="170"/>
    </row>
    <row r="6" spans="1:10" x14ac:dyDescent="0.3">
      <c r="B6" s="87"/>
      <c r="C6" s="24"/>
      <c r="D6" s="24"/>
      <c r="E6" s="88">
        <v>0</v>
      </c>
      <c r="F6" s="165"/>
      <c r="G6" s="168"/>
      <c r="J6" s="86"/>
    </row>
    <row r="7" spans="1:10" x14ac:dyDescent="0.3">
      <c r="B7" s="84"/>
      <c r="C7" s="169"/>
      <c r="D7" s="169"/>
      <c r="E7" s="85">
        <v>0</v>
      </c>
      <c r="F7" s="164"/>
      <c r="G7" s="170"/>
      <c r="J7" s="86"/>
    </row>
    <row r="8" spans="1:10" x14ac:dyDescent="0.3">
      <c r="B8" s="87"/>
      <c r="C8" s="24"/>
      <c r="D8" s="24"/>
      <c r="E8" s="88">
        <v>0</v>
      </c>
      <c r="F8" s="165"/>
      <c r="G8" s="168"/>
    </row>
    <row r="9" spans="1:10" x14ac:dyDescent="0.3">
      <c r="B9" s="84"/>
      <c r="C9" s="169"/>
      <c r="D9" s="169"/>
      <c r="E9" s="85">
        <v>0</v>
      </c>
      <c r="F9" s="164"/>
      <c r="G9" s="170"/>
    </row>
    <row r="10" spans="1:10" x14ac:dyDescent="0.3">
      <c r="B10" s="87"/>
      <c r="C10" s="24"/>
      <c r="D10" s="24"/>
      <c r="E10" s="88">
        <v>0</v>
      </c>
      <c r="F10" s="165"/>
      <c r="G10" s="168"/>
    </row>
    <row r="11" spans="1:10" x14ac:dyDescent="0.3">
      <c r="B11" s="84"/>
      <c r="C11" s="169"/>
      <c r="D11" s="169"/>
      <c r="E11" s="85">
        <v>0</v>
      </c>
      <c r="F11" s="164"/>
      <c r="G11" s="170"/>
    </row>
    <row r="12" spans="1:10" x14ac:dyDescent="0.3">
      <c r="B12" s="87"/>
      <c r="C12" s="24"/>
      <c r="D12" s="24"/>
      <c r="E12" s="88">
        <v>0</v>
      </c>
      <c r="F12" s="165"/>
      <c r="G12" s="168"/>
    </row>
    <row r="13" spans="1:10" x14ac:dyDescent="0.3">
      <c r="B13" s="84"/>
      <c r="C13" s="169"/>
      <c r="D13" s="169"/>
      <c r="E13" s="85">
        <v>0</v>
      </c>
      <c r="F13" s="164"/>
      <c r="G13" s="170"/>
    </row>
    <row r="14" spans="1:10" x14ac:dyDescent="0.3">
      <c r="B14" s="87"/>
      <c r="C14" s="24"/>
      <c r="D14" s="24"/>
      <c r="E14" s="88">
        <v>0</v>
      </c>
      <c r="F14" s="165"/>
      <c r="G14" s="168"/>
    </row>
    <row r="15" spans="1:10" x14ac:dyDescent="0.3">
      <c r="B15" s="84"/>
      <c r="C15" s="169"/>
      <c r="D15" s="169"/>
      <c r="E15" s="85">
        <v>0</v>
      </c>
      <c r="F15" s="164"/>
      <c r="G15" s="170"/>
    </row>
    <row r="16" spans="1:10" x14ac:dyDescent="0.3">
      <c r="B16" s="87"/>
      <c r="C16" s="24"/>
      <c r="D16" s="24"/>
      <c r="E16" s="88">
        <v>0</v>
      </c>
      <c r="F16" s="165"/>
      <c r="G16" s="168"/>
    </row>
    <row r="17" spans="2:7" x14ac:dyDescent="0.3">
      <c r="B17" s="84"/>
      <c r="C17" s="169"/>
      <c r="D17" s="169"/>
      <c r="E17" s="85">
        <v>0</v>
      </c>
      <c r="F17" s="164"/>
      <c r="G17" s="170"/>
    </row>
    <row r="18" spans="2:7" x14ac:dyDescent="0.3">
      <c r="B18" s="87"/>
      <c r="C18" s="24"/>
      <c r="D18" s="24"/>
      <c r="E18" s="88">
        <v>0</v>
      </c>
      <c r="F18" s="165"/>
      <c r="G18" s="168"/>
    </row>
    <row r="19" spans="2:7" x14ac:dyDescent="0.3">
      <c r="B19" s="84"/>
      <c r="C19" s="169"/>
      <c r="D19" s="169"/>
      <c r="E19" s="85">
        <v>0</v>
      </c>
      <c r="F19" s="164"/>
      <c r="G19" s="170"/>
    </row>
    <row r="20" spans="2:7" x14ac:dyDescent="0.3">
      <c r="B20" s="87"/>
      <c r="C20" s="24"/>
      <c r="D20" s="24"/>
      <c r="E20" s="88">
        <v>0</v>
      </c>
      <c r="F20" s="165"/>
      <c r="G20" s="168"/>
    </row>
    <row r="21" spans="2:7" x14ac:dyDescent="0.3">
      <c r="B21" s="84"/>
      <c r="C21" s="169"/>
      <c r="D21" s="169"/>
      <c r="E21" s="85">
        <v>0</v>
      </c>
      <c r="F21" s="164"/>
      <c r="G21" s="170"/>
    </row>
    <row r="22" spans="2:7" x14ac:dyDescent="0.3">
      <c r="B22" s="87"/>
      <c r="C22" s="24"/>
      <c r="D22" s="24"/>
      <c r="E22" s="88">
        <v>0</v>
      </c>
      <c r="F22" s="165"/>
      <c r="G22" s="168"/>
    </row>
    <row r="23" spans="2:7" x14ac:dyDescent="0.3">
      <c r="B23" s="84"/>
      <c r="C23" s="169"/>
      <c r="D23" s="169"/>
      <c r="E23" s="85">
        <v>0</v>
      </c>
      <c r="F23" s="164"/>
      <c r="G23" s="170"/>
    </row>
    <row r="24" spans="2:7" x14ac:dyDescent="0.3">
      <c r="B24" s="87"/>
      <c r="C24" s="24"/>
      <c r="D24" s="24"/>
      <c r="E24" s="88">
        <v>0</v>
      </c>
      <c r="F24" s="165"/>
      <c r="G24" s="168"/>
    </row>
    <row r="25" spans="2:7" x14ac:dyDescent="0.3">
      <c r="B25" s="84"/>
      <c r="C25" s="169"/>
      <c r="D25" s="169"/>
      <c r="E25" s="85">
        <v>0</v>
      </c>
      <c r="F25" s="164"/>
      <c r="G25" s="170"/>
    </row>
    <row r="26" spans="2:7" x14ac:dyDescent="0.3">
      <c r="B26" s="87"/>
      <c r="C26" s="24"/>
      <c r="D26" s="24"/>
      <c r="E26" s="88">
        <v>0</v>
      </c>
      <c r="F26" s="165"/>
      <c r="G26" s="168"/>
    </row>
    <row r="27" spans="2:7" x14ac:dyDescent="0.3">
      <c r="B27" s="84"/>
      <c r="C27" s="169"/>
      <c r="D27" s="169"/>
      <c r="E27" s="85">
        <v>0</v>
      </c>
      <c r="F27" s="164"/>
      <c r="G27" s="170"/>
    </row>
    <row r="28" spans="2:7" x14ac:dyDescent="0.3">
      <c r="B28" s="87"/>
      <c r="C28" s="24"/>
      <c r="D28" s="24"/>
      <c r="E28" s="88">
        <v>0</v>
      </c>
      <c r="F28" s="165"/>
      <c r="G28" s="168"/>
    </row>
    <row r="29" spans="2:7" x14ac:dyDescent="0.3">
      <c r="B29" s="84"/>
      <c r="C29" s="169"/>
      <c r="D29" s="169"/>
      <c r="E29" s="85">
        <v>0</v>
      </c>
      <c r="F29" s="164"/>
      <c r="G29" s="170"/>
    </row>
    <row r="30" spans="2:7" ht="15" thickBot="1" x14ac:dyDescent="0.35">
      <c r="B30" s="173"/>
      <c r="C30" s="174"/>
      <c r="D30" s="174"/>
      <c r="E30" s="175">
        <v>0</v>
      </c>
      <c r="F30" s="176"/>
      <c r="G30" s="177"/>
    </row>
    <row r="31" spans="2:7" ht="15" hidden="1" thickBot="1" x14ac:dyDescent="0.35">
      <c r="B31" s="84"/>
      <c r="C31" s="169"/>
      <c r="D31" s="169"/>
      <c r="E31" s="85">
        <v>0</v>
      </c>
      <c r="F31" s="164"/>
      <c r="G31" s="170"/>
    </row>
    <row r="32" spans="2:7" ht="15" hidden="1" thickBot="1" x14ac:dyDescent="0.35">
      <c r="B32" s="87"/>
      <c r="C32" s="24"/>
      <c r="D32" s="24"/>
      <c r="E32" s="88">
        <v>0</v>
      </c>
      <c r="F32" s="165"/>
      <c r="G32" s="168"/>
    </row>
    <row r="33" spans="2:7" ht="15" hidden="1" thickBot="1" x14ac:dyDescent="0.35">
      <c r="B33" s="84"/>
      <c r="C33" s="169"/>
      <c r="D33" s="169"/>
      <c r="E33" s="85">
        <v>0</v>
      </c>
      <c r="F33" s="164"/>
      <c r="G33" s="170"/>
    </row>
    <row r="34" spans="2:7" ht="15" hidden="1" thickBot="1" x14ac:dyDescent="0.35">
      <c r="B34" s="87"/>
      <c r="C34" s="24"/>
      <c r="D34" s="24"/>
      <c r="E34" s="88">
        <v>0</v>
      </c>
      <c r="F34" s="165"/>
      <c r="G34" s="168"/>
    </row>
    <row r="35" spans="2:7" ht="15" hidden="1" thickBot="1" x14ac:dyDescent="0.35">
      <c r="B35" s="84"/>
      <c r="C35" s="169"/>
      <c r="D35" s="169"/>
      <c r="E35" s="85">
        <v>0</v>
      </c>
      <c r="F35" s="164"/>
      <c r="G35" s="170"/>
    </row>
    <row r="36" spans="2:7" ht="15" hidden="1" thickBot="1" x14ac:dyDescent="0.35">
      <c r="B36" s="87"/>
      <c r="C36" s="24"/>
      <c r="D36" s="24"/>
      <c r="E36" s="88">
        <v>0</v>
      </c>
      <c r="F36" s="165"/>
      <c r="G36" s="168"/>
    </row>
    <row r="37" spans="2:7" ht="15" hidden="1" thickBot="1" x14ac:dyDescent="0.35">
      <c r="B37" s="84"/>
      <c r="C37" s="169"/>
      <c r="D37" s="169"/>
      <c r="E37" s="85">
        <v>0</v>
      </c>
      <c r="F37" s="164"/>
      <c r="G37" s="170"/>
    </row>
    <row r="38" spans="2:7" ht="15" hidden="1" thickBot="1" x14ac:dyDescent="0.35">
      <c r="B38" s="87"/>
      <c r="C38" s="24"/>
      <c r="D38" s="24"/>
      <c r="E38" s="88">
        <v>0</v>
      </c>
      <c r="F38" s="165"/>
      <c r="G38" s="168"/>
    </row>
    <row r="39" spans="2:7" ht="15" hidden="1" thickBot="1" x14ac:dyDescent="0.35">
      <c r="B39" s="84"/>
      <c r="C39" s="169"/>
      <c r="D39" s="169"/>
      <c r="E39" s="85">
        <v>0</v>
      </c>
      <c r="F39" s="164"/>
      <c r="G39" s="170"/>
    </row>
    <row r="40" spans="2:7" ht="15" hidden="1" thickBot="1" x14ac:dyDescent="0.35">
      <c r="B40" s="87"/>
      <c r="C40" s="24"/>
      <c r="D40" s="24"/>
      <c r="E40" s="88">
        <v>0</v>
      </c>
      <c r="F40" s="165"/>
      <c r="G40" s="168"/>
    </row>
    <row r="41" spans="2:7" ht="15" hidden="1" thickBot="1" x14ac:dyDescent="0.35">
      <c r="B41" s="84"/>
      <c r="C41" s="169"/>
      <c r="D41" s="169"/>
      <c r="E41" s="85">
        <v>0</v>
      </c>
      <c r="F41" s="164"/>
      <c r="G41" s="170"/>
    </row>
    <row r="42" spans="2:7" ht="15" hidden="1" thickBot="1" x14ac:dyDescent="0.35">
      <c r="B42" s="87"/>
      <c r="C42" s="24"/>
      <c r="D42" s="24"/>
      <c r="E42" s="88">
        <v>0</v>
      </c>
      <c r="F42" s="165"/>
      <c r="G42" s="168"/>
    </row>
    <row r="43" spans="2:7" ht="15" hidden="1" thickBot="1" x14ac:dyDescent="0.35">
      <c r="B43" s="84"/>
      <c r="C43" s="169"/>
      <c r="D43" s="169"/>
      <c r="E43" s="85">
        <v>0</v>
      </c>
      <c r="F43" s="164"/>
      <c r="G43" s="170"/>
    </row>
    <row r="44" spans="2:7" ht="15" hidden="1" thickBot="1" x14ac:dyDescent="0.35">
      <c r="B44" s="87"/>
      <c r="C44" s="24"/>
      <c r="D44" s="24"/>
      <c r="E44" s="88">
        <v>0</v>
      </c>
      <c r="F44" s="165"/>
      <c r="G44" s="168"/>
    </row>
    <row r="45" spans="2:7" ht="15" hidden="1" thickBot="1" x14ac:dyDescent="0.35">
      <c r="B45" s="84"/>
      <c r="C45" s="169"/>
      <c r="D45" s="169"/>
      <c r="E45" s="85">
        <v>0</v>
      </c>
      <c r="F45" s="164"/>
      <c r="G45" s="170"/>
    </row>
    <row r="46" spans="2:7" ht="15" hidden="1" thickBot="1" x14ac:dyDescent="0.35">
      <c r="B46" s="87"/>
      <c r="C46" s="24"/>
      <c r="D46" s="24"/>
      <c r="E46" s="88">
        <v>0</v>
      </c>
      <c r="F46" s="165"/>
      <c r="G46" s="168"/>
    </row>
    <row r="47" spans="2:7" ht="15" hidden="1" thickBot="1" x14ac:dyDescent="0.35">
      <c r="B47" s="84"/>
      <c r="C47" s="169"/>
      <c r="D47" s="169"/>
      <c r="E47" s="85">
        <v>0</v>
      </c>
      <c r="F47" s="164"/>
      <c r="G47" s="170"/>
    </row>
    <row r="48" spans="2:7" ht="15" hidden="1" thickBot="1" x14ac:dyDescent="0.35">
      <c r="B48" s="87"/>
      <c r="C48" s="24"/>
      <c r="D48" s="24"/>
      <c r="E48" s="88">
        <v>0</v>
      </c>
      <c r="F48" s="165"/>
      <c r="G48" s="168"/>
    </row>
    <row r="49" spans="2:13" ht="15" hidden="1" thickBot="1" x14ac:dyDescent="0.35">
      <c r="B49" s="84"/>
      <c r="C49" s="169"/>
      <c r="D49" s="169"/>
      <c r="E49" s="85">
        <v>0</v>
      </c>
      <c r="F49" s="164"/>
      <c r="G49" s="170"/>
    </row>
    <row r="50" spans="2:13" ht="15" hidden="1" thickBot="1" x14ac:dyDescent="0.35">
      <c r="B50" s="87"/>
      <c r="C50" s="24"/>
      <c r="D50" s="24"/>
      <c r="E50" s="88">
        <v>0</v>
      </c>
      <c r="F50" s="165"/>
      <c r="G50" s="168"/>
    </row>
    <row r="51" spans="2:13" ht="15" hidden="1" thickBot="1" x14ac:dyDescent="0.35">
      <c r="B51" s="84"/>
      <c r="C51" s="169"/>
      <c r="D51" s="169"/>
      <c r="E51" s="85">
        <v>0</v>
      </c>
      <c r="F51" s="164"/>
      <c r="G51" s="170"/>
    </row>
    <row r="52" spans="2:13" ht="15" hidden="1" thickBot="1" x14ac:dyDescent="0.35">
      <c r="B52" s="87"/>
      <c r="C52" s="24"/>
      <c r="D52" s="24"/>
      <c r="E52" s="88">
        <v>0</v>
      </c>
      <c r="F52" s="165"/>
      <c r="G52" s="168"/>
    </row>
    <row r="53" spans="2:13" ht="15" hidden="1" thickBot="1" x14ac:dyDescent="0.35">
      <c r="B53" s="84"/>
      <c r="C53" s="169"/>
      <c r="D53" s="169"/>
      <c r="E53" s="85">
        <v>0</v>
      </c>
      <c r="F53" s="164"/>
      <c r="G53" s="170"/>
    </row>
    <row r="54" spans="2:13" ht="15" hidden="1" thickBot="1" x14ac:dyDescent="0.35">
      <c r="B54" s="87"/>
      <c r="C54" s="24"/>
      <c r="D54" s="24"/>
      <c r="E54" s="88">
        <v>0</v>
      </c>
      <c r="F54" s="165"/>
      <c r="G54" s="168"/>
    </row>
    <row r="55" spans="2:13" ht="15" hidden="1" thickBot="1" x14ac:dyDescent="0.35">
      <c r="B55" s="84"/>
      <c r="C55" s="169"/>
      <c r="D55" s="169"/>
      <c r="E55" s="85">
        <v>0</v>
      </c>
      <c r="F55" s="164"/>
      <c r="G55" s="170"/>
    </row>
    <row r="56" spans="2:13" ht="15" hidden="1" thickBot="1" x14ac:dyDescent="0.35">
      <c r="B56" s="87"/>
      <c r="C56" s="24"/>
      <c r="D56" s="24"/>
      <c r="E56" s="88">
        <v>0</v>
      </c>
      <c r="F56" s="165"/>
      <c r="G56" s="168"/>
    </row>
    <row r="57" spans="2:13" ht="15" hidden="1" thickBot="1" x14ac:dyDescent="0.35">
      <c r="B57" s="84"/>
      <c r="C57" s="169"/>
      <c r="D57" s="169"/>
      <c r="E57" s="85">
        <v>0</v>
      </c>
      <c r="F57" s="164"/>
      <c r="G57" s="170"/>
    </row>
    <row r="58" spans="2:13" ht="15" hidden="1" thickBot="1" x14ac:dyDescent="0.35">
      <c r="B58" s="87"/>
      <c r="C58" s="24"/>
      <c r="D58" s="24"/>
      <c r="E58" s="88">
        <v>0</v>
      </c>
      <c r="F58" s="165"/>
      <c r="G58" s="168"/>
      <c r="L58" s="89"/>
      <c r="M58" s="90"/>
    </row>
    <row r="59" spans="2:13" ht="15" hidden="1" thickBot="1" x14ac:dyDescent="0.35">
      <c r="B59" s="84"/>
      <c r="C59" s="169"/>
      <c r="D59" s="169"/>
      <c r="E59" s="85">
        <v>0</v>
      </c>
      <c r="F59" s="164"/>
      <c r="G59" s="170"/>
    </row>
    <row r="60" spans="2:13" ht="15" hidden="1" thickBot="1" x14ac:dyDescent="0.35">
      <c r="B60" s="87"/>
      <c r="C60" s="24"/>
      <c r="D60" s="24"/>
      <c r="E60" s="88">
        <v>0</v>
      </c>
      <c r="F60" s="165"/>
      <c r="G60" s="168"/>
    </row>
    <row r="61" spans="2:13" ht="15" hidden="1" thickBot="1" x14ac:dyDescent="0.35">
      <c r="B61" s="84"/>
      <c r="C61" s="169"/>
      <c r="D61" s="169"/>
      <c r="E61" s="85">
        <v>0</v>
      </c>
      <c r="F61" s="164"/>
      <c r="G61" s="170"/>
    </row>
    <row r="62" spans="2:13" ht="15" hidden="1" thickBot="1" x14ac:dyDescent="0.35">
      <c r="B62" s="87"/>
      <c r="C62" s="24"/>
      <c r="D62" s="24"/>
      <c r="E62" s="88">
        <v>0</v>
      </c>
      <c r="F62" s="165"/>
      <c r="G62" s="168"/>
    </row>
    <row r="63" spans="2:13" ht="15" hidden="1" thickBot="1" x14ac:dyDescent="0.35">
      <c r="B63" s="84"/>
      <c r="C63" s="169"/>
      <c r="D63" s="169"/>
      <c r="E63" s="85">
        <v>0</v>
      </c>
      <c r="F63" s="164"/>
      <c r="G63" s="170"/>
    </row>
    <row r="64" spans="2:13" ht="15" hidden="1" thickBot="1" x14ac:dyDescent="0.35">
      <c r="B64" s="87"/>
      <c r="C64" s="24"/>
      <c r="D64" s="24"/>
      <c r="E64" s="88">
        <v>0</v>
      </c>
      <c r="F64" s="165"/>
      <c r="G64" s="168"/>
    </row>
    <row r="65" spans="2:7" ht="15" hidden="1" thickBot="1" x14ac:dyDescent="0.35">
      <c r="B65" s="139"/>
      <c r="C65" s="140"/>
      <c r="D65" s="140"/>
      <c r="E65" s="141">
        <v>0</v>
      </c>
      <c r="F65" s="164"/>
      <c r="G65" s="170"/>
    </row>
    <row r="66" spans="2:7" ht="15" thickBot="1" x14ac:dyDescent="0.35">
      <c r="B66" s="144"/>
      <c r="C66" s="145">
        <f>COUNT(D3:D65)</f>
        <v>0</v>
      </c>
      <c r="D66" s="145">
        <f>SUM(D3:D65)</f>
        <v>0</v>
      </c>
      <c r="E66" s="146">
        <f>SUM(E3:E65)*12</f>
        <v>0</v>
      </c>
      <c r="F66" s="171"/>
      <c r="G66" s="172"/>
    </row>
    <row r="69" spans="2:7" x14ac:dyDescent="0.3">
      <c r="B69" t="s">
        <v>178</v>
      </c>
      <c r="C69" t="s">
        <v>179</v>
      </c>
    </row>
  </sheetData>
  <sheetProtection algorithmName="SHA-512" hashValue="hL3tsNoOd4yXU8VzQ4oQk5uQAG0M6K/UFE2k3JmkHTyDCwKWukWwn+DFZXZLIYalp5s1III9Wm8QDzNqzU2HSA==" saltValue="R7JnA2QCOLBPm+Qfnq18Rg==" spinCount="100000" sheet="1" formatCells="0" formatColumns="0" formatRows="0" insertColumns="0" insertRows="0" insertHyperlinks="0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# of Bedrooms" prompt="Use 0 for a studio or efficiency" xr:uid="{9CB56C74-53E6-4FFC-B0F2-A94606547514}">
          <x14:formula1>
            <xm:f>'List Entries - Do not change'!$K$3:$K$8</xm:f>
          </x14:formula1>
          <xm:sqref>D3:D65</xm:sqref>
        </x14:dataValidation>
        <x14:dataValidation type="list" showInputMessage="1" showErrorMessage="1" promptTitle="AMI Band" prompt="If unit is affordable to households earning 65% or less, 65%-80%, more than 80%, or not restricted" xr:uid="{A1DFF4F4-A443-4B22-AC10-12C6D072F848}">
          <x14:formula1>
            <xm:f>'List Entries - Do not change'!$L$3:$L$6</xm:f>
          </x14:formula1>
          <xm:sqref>G3:G65</xm:sqref>
        </x14:dataValidation>
        <x14:dataValidation type="list" errorStyle="warning" allowBlank="1" showInputMessage="1" showErrorMessage="1" errorTitle="Invalid" error="Please select AMI percentage from list." promptTitle="Average Median Income" prompt="Please select target AMI, UR is Unrestricted" xr:uid="{4D21731D-37AE-48F6-B969-31C0FD845CD9}">
          <x14:formula1>
            <xm:f>'List Entries - Do not change'!$M$3:$M$17</xm:f>
          </x14:formula1>
          <xm:sqref>F3:F65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06FE1-4CC6-4ED1-BD04-A937A89A3677}">
  <dimension ref="B1:D32"/>
  <sheetViews>
    <sheetView workbookViewId="0">
      <selection activeCell="F43" sqref="F43"/>
    </sheetView>
  </sheetViews>
  <sheetFormatPr defaultColWidth="9.109375" defaultRowHeight="14.4" x14ac:dyDescent="0.3"/>
  <cols>
    <col min="1" max="1" width="9.109375" style="21"/>
    <col min="2" max="2" width="30.6640625" style="21" bestFit="1" customWidth="1"/>
    <col min="3" max="3" width="14" style="21" bestFit="1" customWidth="1"/>
    <col min="4" max="4" width="11.88671875" style="21" bestFit="1" customWidth="1"/>
    <col min="5" max="16384" width="9.109375" style="21"/>
  </cols>
  <sheetData>
    <row r="1" spans="2:4" x14ac:dyDescent="0.3">
      <c r="B1" s="24" t="str">
        <f>'General Information'!D2</f>
        <v>Sample Name</v>
      </c>
      <c r="C1" s="24"/>
      <c r="D1" s="24"/>
    </row>
    <row r="2" spans="2:4" ht="29.4" thickBot="1" x14ac:dyDescent="0.35">
      <c r="B2" s="111"/>
      <c r="C2" s="110" t="s">
        <v>93</v>
      </c>
      <c r="D2" s="110" t="s">
        <v>94</v>
      </c>
    </row>
    <row r="3" spans="2:4" x14ac:dyDescent="0.3">
      <c r="B3" s="82" t="s">
        <v>95</v>
      </c>
      <c r="C3" s="83" t="s">
        <v>96</v>
      </c>
      <c r="D3" s="155" t="s">
        <v>97</v>
      </c>
    </row>
    <row r="4" spans="2:4" x14ac:dyDescent="0.3">
      <c r="B4" s="84" t="s">
        <v>98</v>
      </c>
      <c r="C4" s="66">
        <v>0</v>
      </c>
      <c r="D4" s="98" t="e">
        <f>C4/'List Entries - Do not change'!$B$3/12</f>
        <v>#DIV/0!</v>
      </c>
    </row>
    <row r="5" spans="2:4" x14ac:dyDescent="0.3">
      <c r="B5" s="87" t="s">
        <v>99</v>
      </c>
      <c r="C5" s="91">
        <v>0</v>
      </c>
      <c r="D5" s="149" t="e">
        <f>C5/'List Entries - Do not change'!$B$3/12</f>
        <v>#DIV/0!</v>
      </c>
    </row>
    <row r="6" spans="2:4" x14ac:dyDescent="0.3">
      <c r="B6" s="84" t="s">
        <v>100</v>
      </c>
      <c r="C6" s="66">
        <v>0</v>
      </c>
      <c r="D6" s="98" t="e">
        <f>C6/'List Entries - Do not change'!$B$3/12</f>
        <v>#DIV/0!</v>
      </c>
    </row>
    <row r="7" spans="2:4" x14ac:dyDescent="0.3">
      <c r="B7" s="87" t="s">
        <v>101</v>
      </c>
      <c r="C7" s="91">
        <v>0</v>
      </c>
      <c r="D7" s="149" t="e">
        <f>C7/'List Entries - Do not change'!$B$3/12</f>
        <v>#DIV/0!</v>
      </c>
    </row>
    <row r="8" spans="2:4" x14ac:dyDescent="0.3">
      <c r="B8" s="84" t="s">
        <v>102</v>
      </c>
      <c r="C8" s="66">
        <v>0</v>
      </c>
      <c r="D8" s="98" t="e">
        <f>C8/'List Entries - Do not change'!$B$3/12</f>
        <v>#DIV/0!</v>
      </c>
    </row>
    <row r="9" spans="2:4" x14ac:dyDescent="0.3">
      <c r="B9" s="87" t="s">
        <v>103</v>
      </c>
      <c r="C9" s="91">
        <v>0</v>
      </c>
      <c r="D9" s="149" t="e">
        <f>C9/'List Entries - Do not change'!$B$3/12</f>
        <v>#DIV/0!</v>
      </c>
    </row>
    <row r="10" spans="2:4" x14ac:dyDescent="0.3">
      <c r="B10" s="84" t="s">
        <v>104</v>
      </c>
      <c r="C10" s="66">
        <v>0</v>
      </c>
      <c r="D10" s="98" t="e">
        <f>C10/'List Entries - Do not change'!$B$3/12</f>
        <v>#DIV/0!</v>
      </c>
    </row>
    <row r="11" spans="2:4" x14ac:dyDescent="0.3">
      <c r="B11" s="87" t="s">
        <v>105</v>
      </c>
      <c r="C11" s="91">
        <v>0</v>
      </c>
      <c r="D11" s="149" t="e">
        <f>C11/'List Entries - Do not change'!$B$3/12</f>
        <v>#DIV/0!</v>
      </c>
    </row>
    <row r="12" spans="2:4" x14ac:dyDescent="0.3">
      <c r="B12" s="84" t="s">
        <v>106</v>
      </c>
      <c r="C12" s="66">
        <v>0</v>
      </c>
      <c r="D12" s="98" t="e">
        <f>C12/'List Entries - Do not change'!$B$3/12</f>
        <v>#DIV/0!</v>
      </c>
    </row>
    <row r="13" spans="2:4" x14ac:dyDescent="0.3">
      <c r="B13" s="87" t="s">
        <v>107</v>
      </c>
      <c r="C13" s="91">
        <v>0</v>
      </c>
      <c r="D13" s="149" t="e">
        <f>C13/'List Entries - Do not change'!$B$3/12</f>
        <v>#DIV/0!</v>
      </c>
    </row>
    <row r="14" spans="2:4" x14ac:dyDescent="0.3">
      <c r="B14" s="84" t="s">
        <v>108</v>
      </c>
      <c r="C14" s="66">
        <v>0</v>
      </c>
      <c r="D14" s="98" t="e">
        <f>C14/'List Entries - Do not change'!$B$3/12</f>
        <v>#DIV/0!</v>
      </c>
    </row>
    <row r="15" spans="2:4" x14ac:dyDescent="0.3">
      <c r="B15" s="87" t="s">
        <v>109</v>
      </c>
      <c r="C15" s="91">
        <v>0</v>
      </c>
      <c r="D15" s="149" t="e">
        <f>C15/'List Entries - Do not change'!$B$3/12</f>
        <v>#DIV/0!</v>
      </c>
    </row>
    <row r="16" spans="2:4" x14ac:dyDescent="0.3">
      <c r="B16" s="84" t="s">
        <v>110</v>
      </c>
      <c r="C16" s="66">
        <v>0</v>
      </c>
      <c r="D16" s="98" t="e">
        <f>C16/'List Entries - Do not change'!$B$3/12</f>
        <v>#DIV/0!</v>
      </c>
    </row>
    <row r="17" spans="2:4" x14ac:dyDescent="0.3">
      <c r="B17" s="87" t="s">
        <v>111</v>
      </c>
      <c r="C17" s="91">
        <v>0</v>
      </c>
      <c r="D17" s="149" t="e">
        <f>C17/'List Entries - Do not change'!$B$3/12</f>
        <v>#DIV/0!</v>
      </c>
    </row>
    <row r="18" spans="2:4" x14ac:dyDescent="0.3">
      <c r="B18" s="84" t="s">
        <v>112</v>
      </c>
      <c r="C18" s="66">
        <v>0</v>
      </c>
      <c r="D18" s="98" t="e">
        <f>C18/'List Entries - Do not change'!$B$3/12</f>
        <v>#DIV/0!</v>
      </c>
    </row>
    <row r="19" spans="2:4" x14ac:dyDescent="0.3">
      <c r="B19" s="87" t="s">
        <v>113</v>
      </c>
      <c r="C19" s="91">
        <v>0</v>
      </c>
      <c r="D19" s="149" t="e">
        <f>C19/'List Entries - Do not change'!$B$3/12</f>
        <v>#DIV/0!</v>
      </c>
    </row>
    <row r="20" spans="2:4" x14ac:dyDescent="0.3">
      <c r="B20" s="84" t="s">
        <v>114</v>
      </c>
      <c r="C20" s="66">
        <v>0</v>
      </c>
      <c r="D20" s="98" t="e">
        <f>C20/'List Entries - Do not change'!$B$3/12</f>
        <v>#DIV/0!</v>
      </c>
    </row>
    <row r="21" spans="2:4" x14ac:dyDescent="0.3">
      <c r="B21" s="92" t="s">
        <v>115</v>
      </c>
      <c r="C21" s="93">
        <v>0</v>
      </c>
      <c r="D21" s="149" t="e">
        <f>C21/'List Entries - Do not change'!$B$3/12</f>
        <v>#DIV/0!</v>
      </c>
    </row>
    <row r="22" spans="2:4" ht="15" thickBot="1" x14ac:dyDescent="0.35">
      <c r="B22" s="94" t="s">
        <v>116</v>
      </c>
      <c r="C22" s="95">
        <f>SUM(C4:C21)</f>
        <v>0</v>
      </c>
      <c r="D22" s="99" t="e">
        <f>C22/'List Entries - Do not change'!$B$3/12</f>
        <v>#DIV/0!</v>
      </c>
    </row>
    <row r="23" spans="2:4" ht="15" thickBot="1" x14ac:dyDescent="0.35">
      <c r="B23" s="96"/>
      <c r="C23" s="97"/>
      <c r="D23" s="97"/>
    </row>
    <row r="24" spans="2:4" x14ac:dyDescent="0.3">
      <c r="B24" s="211" t="s">
        <v>117</v>
      </c>
      <c r="C24" s="212"/>
      <c r="D24" s="213"/>
    </row>
    <row r="25" spans="2:4" x14ac:dyDescent="0.3">
      <c r="B25" s="147" t="s">
        <v>118</v>
      </c>
      <c r="C25" s="148">
        <f>'Unit&amp;Rent'!$E$66-('Unit&amp;Rent'!$E$66*'10 yr Cashflow'!B3)</f>
        <v>0</v>
      </c>
      <c r="D25" s="149" t="e">
        <f>C25/'List Entries - Do not change'!$B$3/12</f>
        <v>#DIV/0!</v>
      </c>
    </row>
    <row r="26" spans="2:4" x14ac:dyDescent="0.3">
      <c r="B26" s="147" t="s">
        <v>119</v>
      </c>
      <c r="C26" s="148">
        <f>C22</f>
        <v>0</v>
      </c>
      <c r="D26" s="149" t="e">
        <f>C26/'List Entries - Do not change'!$B$3/12</f>
        <v>#DIV/0!</v>
      </c>
    </row>
    <row r="27" spans="2:4" x14ac:dyDescent="0.3">
      <c r="B27" s="147" t="s">
        <v>120</v>
      </c>
      <c r="C27" s="148">
        <f>C25-C26</f>
        <v>0</v>
      </c>
      <c r="D27" s="149" t="e">
        <f>C27/'List Entries - Do not change'!$B$3/12</f>
        <v>#DIV/0!</v>
      </c>
    </row>
    <row r="28" spans="2:4" x14ac:dyDescent="0.3">
      <c r="B28" s="147" t="s">
        <v>121</v>
      </c>
      <c r="C28" s="148">
        <f>'Source of Funds'!$G$32</f>
        <v>0</v>
      </c>
      <c r="D28" s="149" t="e">
        <f>C28/'List Entries - Do not change'!$B$3/12</f>
        <v>#DIV/0!</v>
      </c>
    </row>
    <row r="29" spans="2:4" ht="15" thickBot="1" x14ac:dyDescent="0.35">
      <c r="B29" s="150" t="s">
        <v>122</v>
      </c>
      <c r="C29" s="151">
        <f>C27-C28</f>
        <v>0</v>
      </c>
      <c r="D29" s="152" t="e">
        <f>C29/'List Entries - Do not change'!$B$3/12</f>
        <v>#DIV/0!</v>
      </c>
    </row>
    <row r="30" spans="2:4" ht="15" thickBot="1" x14ac:dyDescent="0.35">
      <c r="B30"/>
      <c r="C30"/>
      <c r="D30"/>
    </row>
    <row r="31" spans="2:4" ht="28.5" customHeight="1" x14ac:dyDescent="0.3">
      <c r="B31" s="153" t="s">
        <v>180</v>
      </c>
      <c r="C31" s="214" t="str">
        <f>IF(ISERR(C25/C26),"No Rents and/or Expenses Entered",C25/C26)</f>
        <v>No Rents and/or Expenses Entered</v>
      </c>
      <c r="D31" s="215"/>
    </row>
    <row r="32" spans="2:4" ht="28.5" customHeight="1" thickBot="1" x14ac:dyDescent="0.35">
      <c r="B32" s="154" t="s">
        <v>123</v>
      </c>
      <c r="C32" s="216" t="str">
        <f>IF(ISERR(C27/C28),"No Amortizing Debt Entered",C27/C28)</f>
        <v>No Amortizing Debt Entered</v>
      </c>
      <c r="D32" s="217"/>
    </row>
  </sheetData>
  <sheetProtection algorithmName="SHA-512" hashValue="oOmHi9+I1wVBbile9MTfEfX5kQK1GqZCEZiQCinnxJxzYayjjbyhvt61WKpBlm6u8y9+ZCdfofOTJJeW6xyXyQ==" saltValue="BzFg7sM/RqZtpyoz3moG4Q==" spinCount="100000" sheet="1" objects="1" scenarios="1" formatCells="0" formatColumns="0" formatRows="0" insertRows="0"/>
  <mergeCells count="3">
    <mergeCell ref="B24:D24"/>
    <mergeCell ref="C31:D31"/>
    <mergeCell ref="C32:D3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529EF-3921-4538-8ECB-0308173AABBD}">
  <dimension ref="A1:U27"/>
  <sheetViews>
    <sheetView topLeftCell="A10" workbookViewId="0">
      <selection activeCell="A29" sqref="A29"/>
    </sheetView>
  </sheetViews>
  <sheetFormatPr defaultColWidth="9.109375" defaultRowHeight="14.4" x14ac:dyDescent="0.3"/>
  <cols>
    <col min="1" max="1" width="31.5546875" style="21" bestFit="1" customWidth="1"/>
    <col min="2" max="21" width="14.33203125" style="21" bestFit="1" customWidth="1"/>
    <col min="22" max="16384" width="9.109375" style="21"/>
  </cols>
  <sheetData>
    <row r="1" spans="1:21" x14ac:dyDescent="0.3">
      <c r="A1" s="24" t="str">
        <f>'General Information'!D2</f>
        <v>Sample Name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x14ac:dyDescent="0.3">
      <c r="A2" s="107" t="s">
        <v>124</v>
      </c>
      <c r="B2" s="107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1:21" x14ac:dyDescent="0.3">
      <c r="A3" s="107" t="s">
        <v>125</v>
      </c>
      <c r="B3" s="112">
        <v>2.5000000000000001E-2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</row>
    <row r="4" spans="1:21" x14ac:dyDescent="0.3">
      <c r="A4" s="107" t="s">
        <v>126</v>
      </c>
      <c r="B4" s="112">
        <v>0.03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spans="1:21" x14ac:dyDescent="0.3">
      <c r="A5" s="107" t="s">
        <v>127</v>
      </c>
      <c r="B5" s="112">
        <v>4.4999999999999998E-2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</row>
    <row r="6" spans="1:21" x14ac:dyDescent="0.3">
      <c r="A6" s="107" t="s">
        <v>128</v>
      </c>
      <c r="B6" s="112">
        <v>0.02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</row>
    <row r="7" spans="1:21" x14ac:dyDescent="0.3">
      <c r="A7" s="157"/>
      <c r="B7" s="158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</row>
    <row r="8" spans="1:21" x14ac:dyDescent="0.3">
      <c r="A8" s="76" t="s">
        <v>129</v>
      </c>
      <c r="B8" s="159">
        <v>1</v>
      </c>
      <c r="C8" s="76">
        <v>2</v>
      </c>
      <c r="D8" s="76">
        <v>3</v>
      </c>
      <c r="E8" s="76">
        <v>4</v>
      </c>
      <c r="F8" s="76">
        <v>5</v>
      </c>
      <c r="G8" s="76">
        <v>6</v>
      </c>
      <c r="H8" s="76">
        <v>7</v>
      </c>
      <c r="I8" s="76">
        <v>8</v>
      </c>
      <c r="J8" s="76">
        <v>9</v>
      </c>
      <c r="K8" s="76">
        <v>10</v>
      </c>
      <c r="L8" s="76">
        <v>11</v>
      </c>
      <c r="M8" s="76">
        <v>12</v>
      </c>
      <c r="N8" s="76">
        <v>13</v>
      </c>
      <c r="O8" s="76">
        <v>14</v>
      </c>
      <c r="P8" s="76">
        <v>15</v>
      </c>
      <c r="Q8" s="76">
        <v>16</v>
      </c>
      <c r="R8" s="76">
        <v>17</v>
      </c>
      <c r="S8" s="76">
        <v>18</v>
      </c>
      <c r="T8" s="76">
        <v>19</v>
      </c>
      <c r="U8" s="76">
        <v>20</v>
      </c>
    </row>
    <row r="9" spans="1:21" x14ac:dyDescent="0.3">
      <c r="A9" s="76" t="s">
        <v>130</v>
      </c>
      <c r="B9" s="156">
        <f>SUMIF('Unit&amp;Rent'!$F$3:$F$65,"&lt;=150%",'Unit&amp;Rent'!$E$3:$E$65)*12</f>
        <v>0</v>
      </c>
      <c r="C9" s="156">
        <f t="shared" ref="C9:K9" si="0">B9+(B9*$B$4)</f>
        <v>0</v>
      </c>
      <c r="D9" s="156">
        <f t="shared" si="0"/>
        <v>0</v>
      </c>
      <c r="E9" s="156">
        <f t="shared" si="0"/>
        <v>0</v>
      </c>
      <c r="F9" s="156">
        <f t="shared" si="0"/>
        <v>0</v>
      </c>
      <c r="G9" s="156">
        <f t="shared" si="0"/>
        <v>0</v>
      </c>
      <c r="H9" s="156">
        <f t="shared" si="0"/>
        <v>0</v>
      </c>
      <c r="I9" s="156">
        <f t="shared" si="0"/>
        <v>0</v>
      </c>
      <c r="J9" s="156">
        <f t="shared" si="0"/>
        <v>0</v>
      </c>
      <c r="K9" s="156">
        <f t="shared" si="0"/>
        <v>0</v>
      </c>
      <c r="L9" s="156">
        <f t="shared" ref="L9" si="1">K9+(K9*$B$4)</f>
        <v>0</v>
      </c>
      <c r="M9" s="156">
        <f t="shared" ref="M9" si="2">L9+(L9*$B$4)</f>
        <v>0</v>
      </c>
      <c r="N9" s="156">
        <f t="shared" ref="N9" si="3">M9+(M9*$B$4)</f>
        <v>0</v>
      </c>
      <c r="O9" s="156">
        <f t="shared" ref="O9" si="4">N9+(N9*$B$4)</f>
        <v>0</v>
      </c>
      <c r="P9" s="156">
        <f t="shared" ref="P9" si="5">O9+(O9*$B$4)</f>
        <v>0</v>
      </c>
      <c r="Q9" s="156">
        <f t="shared" ref="Q9" si="6">P9+(P9*$B$4)</f>
        <v>0</v>
      </c>
      <c r="R9" s="156">
        <f t="shared" ref="R9" si="7">Q9+(Q9*$B$4)</f>
        <v>0</v>
      </c>
      <c r="S9" s="156">
        <f t="shared" ref="S9" si="8">R9+(R9*$B$4)</f>
        <v>0</v>
      </c>
      <c r="T9" s="156">
        <f t="shared" ref="T9" si="9">S9+(S9*$B$4)</f>
        <v>0</v>
      </c>
      <c r="U9" s="156">
        <f t="shared" ref="U9" si="10">T9+(T9*$B$4)</f>
        <v>0</v>
      </c>
    </row>
    <row r="10" spans="1:21" x14ac:dyDescent="0.3">
      <c r="A10" s="76" t="s">
        <v>131</v>
      </c>
      <c r="B10" s="156">
        <f>SUMIF('Unit&amp;Rent'!$F$3:$F$65,"UR",'Unit&amp;Rent'!$E$3:$E$65)*12</f>
        <v>0</v>
      </c>
      <c r="C10" s="156">
        <f t="shared" ref="C10:K10" si="11">B10+(B10*$B$5)</f>
        <v>0</v>
      </c>
      <c r="D10" s="156">
        <f t="shared" si="11"/>
        <v>0</v>
      </c>
      <c r="E10" s="156">
        <f t="shared" si="11"/>
        <v>0</v>
      </c>
      <c r="F10" s="156">
        <f t="shared" si="11"/>
        <v>0</v>
      </c>
      <c r="G10" s="156">
        <f t="shared" si="11"/>
        <v>0</v>
      </c>
      <c r="H10" s="156">
        <f t="shared" si="11"/>
        <v>0</v>
      </c>
      <c r="I10" s="156">
        <f t="shared" si="11"/>
        <v>0</v>
      </c>
      <c r="J10" s="156">
        <f t="shared" si="11"/>
        <v>0</v>
      </c>
      <c r="K10" s="156">
        <f t="shared" si="11"/>
        <v>0</v>
      </c>
      <c r="L10" s="156">
        <f t="shared" ref="L10" si="12">K10+(K10*$B$5)</f>
        <v>0</v>
      </c>
      <c r="M10" s="156">
        <f t="shared" ref="M10" si="13">L10+(L10*$B$5)</f>
        <v>0</v>
      </c>
      <c r="N10" s="156">
        <f t="shared" ref="N10" si="14">M10+(M10*$B$5)</f>
        <v>0</v>
      </c>
      <c r="O10" s="156">
        <f t="shared" ref="O10" si="15">N10+(N10*$B$5)</f>
        <v>0</v>
      </c>
      <c r="P10" s="156">
        <f t="shared" ref="P10" si="16">O10+(O10*$B$5)</f>
        <v>0</v>
      </c>
      <c r="Q10" s="156">
        <f t="shared" ref="Q10" si="17">P10+(P10*$B$5)</f>
        <v>0</v>
      </c>
      <c r="R10" s="156">
        <f t="shared" ref="R10" si="18">Q10+(Q10*$B$5)</f>
        <v>0</v>
      </c>
      <c r="S10" s="156">
        <f t="shared" ref="S10" si="19">R10+(R10*$B$5)</f>
        <v>0</v>
      </c>
      <c r="T10" s="156">
        <f t="shared" ref="T10" si="20">S10+(S10*$B$5)</f>
        <v>0</v>
      </c>
      <c r="U10" s="156">
        <f t="shared" ref="U10" si="21">T10+(T10*$B$5)</f>
        <v>0</v>
      </c>
    </row>
    <row r="11" spans="1:21" x14ac:dyDescent="0.3">
      <c r="A11" s="76" t="s">
        <v>132</v>
      </c>
      <c r="B11" s="156">
        <f t="shared" ref="B11:K11" si="22">-(B9+B10)*$B$3</f>
        <v>0</v>
      </c>
      <c r="C11" s="156">
        <f t="shared" si="22"/>
        <v>0</v>
      </c>
      <c r="D11" s="156">
        <f t="shared" si="22"/>
        <v>0</v>
      </c>
      <c r="E11" s="156">
        <f t="shared" si="22"/>
        <v>0</v>
      </c>
      <c r="F11" s="156">
        <f t="shared" si="22"/>
        <v>0</v>
      </c>
      <c r="G11" s="156">
        <f t="shared" si="22"/>
        <v>0</v>
      </c>
      <c r="H11" s="156">
        <f t="shared" si="22"/>
        <v>0</v>
      </c>
      <c r="I11" s="156">
        <f t="shared" si="22"/>
        <v>0</v>
      </c>
      <c r="J11" s="156">
        <f t="shared" si="22"/>
        <v>0</v>
      </c>
      <c r="K11" s="156">
        <f t="shared" si="22"/>
        <v>0</v>
      </c>
      <c r="L11" s="156">
        <f t="shared" ref="L11:U11" si="23">-(L9+L10)*$B$3</f>
        <v>0</v>
      </c>
      <c r="M11" s="156">
        <f t="shared" si="23"/>
        <v>0</v>
      </c>
      <c r="N11" s="156">
        <f t="shared" si="23"/>
        <v>0</v>
      </c>
      <c r="O11" s="156">
        <f t="shared" si="23"/>
        <v>0</v>
      </c>
      <c r="P11" s="156">
        <f t="shared" si="23"/>
        <v>0</v>
      </c>
      <c r="Q11" s="156">
        <f t="shared" si="23"/>
        <v>0</v>
      </c>
      <c r="R11" s="156">
        <f t="shared" si="23"/>
        <v>0</v>
      </c>
      <c r="S11" s="156">
        <f t="shared" si="23"/>
        <v>0</v>
      </c>
      <c r="T11" s="156">
        <f t="shared" si="23"/>
        <v>0</v>
      </c>
      <c r="U11" s="156">
        <f t="shared" si="23"/>
        <v>0</v>
      </c>
    </row>
    <row r="12" spans="1:21" x14ac:dyDescent="0.3">
      <c r="A12" s="76" t="s">
        <v>133</v>
      </c>
      <c r="B12" s="156">
        <f>SUM(B9:B11)</f>
        <v>0</v>
      </c>
      <c r="C12" s="156">
        <f t="shared" ref="C12:K12" si="24">SUM(C9:C11)</f>
        <v>0</v>
      </c>
      <c r="D12" s="156">
        <f t="shared" si="24"/>
        <v>0</v>
      </c>
      <c r="E12" s="156">
        <f t="shared" si="24"/>
        <v>0</v>
      </c>
      <c r="F12" s="156">
        <f t="shared" si="24"/>
        <v>0</v>
      </c>
      <c r="G12" s="156">
        <f t="shared" si="24"/>
        <v>0</v>
      </c>
      <c r="H12" s="156">
        <f t="shared" si="24"/>
        <v>0</v>
      </c>
      <c r="I12" s="156">
        <f t="shared" si="24"/>
        <v>0</v>
      </c>
      <c r="J12" s="156">
        <f t="shared" si="24"/>
        <v>0</v>
      </c>
      <c r="K12" s="156">
        <f t="shared" si="24"/>
        <v>0</v>
      </c>
      <c r="L12" s="156">
        <f t="shared" ref="L12:U12" si="25">SUM(L9:L11)</f>
        <v>0</v>
      </c>
      <c r="M12" s="156">
        <f t="shared" si="25"/>
        <v>0</v>
      </c>
      <c r="N12" s="156">
        <f t="shared" si="25"/>
        <v>0</v>
      </c>
      <c r="O12" s="156">
        <f t="shared" si="25"/>
        <v>0</v>
      </c>
      <c r="P12" s="156">
        <f t="shared" si="25"/>
        <v>0</v>
      </c>
      <c r="Q12" s="156">
        <f t="shared" si="25"/>
        <v>0</v>
      </c>
      <c r="R12" s="156">
        <f t="shared" si="25"/>
        <v>0</v>
      </c>
      <c r="S12" s="156">
        <f t="shared" si="25"/>
        <v>0</v>
      </c>
      <c r="T12" s="156">
        <f t="shared" si="25"/>
        <v>0</v>
      </c>
      <c r="U12" s="156">
        <f t="shared" si="25"/>
        <v>0</v>
      </c>
    </row>
    <row r="13" spans="1:21" x14ac:dyDescent="0.3">
      <c r="A13" s="7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</row>
    <row r="14" spans="1:21" x14ac:dyDescent="0.3">
      <c r="A14" s="76" t="s">
        <v>95</v>
      </c>
      <c r="B14" s="156">
        <f>Expenses!C22</f>
        <v>0</v>
      </c>
      <c r="C14" s="156">
        <f>(B14*$B$6)+B14</f>
        <v>0</v>
      </c>
      <c r="D14" s="156">
        <f>(C14*$B$6)+C14</f>
        <v>0</v>
      </c>
      <c r="E14" s="156">
        <f>(D14*$B$6)+D14</f>
        <v>0</v>
      </c>
      <c r="F14" s="156">
        <f>(E14*$B$6)+E14</f>
        <v>0</v>
      </c>
      <c r="G14" s="156">
        <f t="shared" ref="G14:U14" si="26">(F14*$B$6)+F14</f>
        <v>0</v>
      </c>
      <c r="H14" s="156">
        <f t="shared" si="26"/>
        <v>0</v>
      </c>
      <c r="I14" s="156">
        <f t="shared" si="26"/>
        <v>0</v>
      </c>
      <c r="J14" s="156">
        <f t="shared" si="26"/>
        <v>0</v>
      </c>
      <c r="K14" s="156">
        <f t="shared" si="26"/>
        <v>0</v>
      </c>
      <c r="L14" s="156">
        <f t="shared" si="26"/>
        <v>0</v>
      </c>
      <c r="M14" s="156">
        <f t="shared" si="26"/>
        <v>0</v>
      </c>
      <c r="N14" s="156">
        <f t="shared" si="26"/>
        <v>0</v>
      </c>
      <c r="O14" s="156">
        <f t="shared" si="26"/>
        <v>0</v>
      </c>
      <c r="P14" s="156">
        <f t="shared" si="26"/>
        <v>0</v>
      </c>
      <c r="Q14" s="156">
        <f t="shared" si="26"/>
        <v>0</v>
      </c>
      <c r="R14" s="156">
        <f t="shared" si="26"/>
        <v>0</v>
      </c>
      <c r="S14" s="156">
        <f t="shared" si="26"/>
        <v>0</v>
      </c>
      <c r="T14" s="156">
        <f t="shared" si="26"/>
        <v>0</v>
      </c>
      <c r="U14" s="156">
        <f t="shared" si="26"/>
        <v>0</v>
      </c>
    </row>
    <row r="15" spans="1:21" x14ac:dyDescent="0.3">
      <c r="A15" s="76" t="s">
        <v>120</v>
      </c>
      <c r="B15" s="156">
        <f>B12-B14</f>
        <v>0</v>
      </c>
      <c r="C15" s="156">
        <f t="shared" ref="C15:K15" si="27">C12-C14</f>
        <v>0</v>
      </c>
      <c r="D15" s="156">
        <f t="shared" si="27"/>
        <v>0</v>
      </c>
      <c r="E15" s="156">
        <f t="shared" si="27"/>
        <v>0</v>
      </c>
      <c r="F15" s="156">
        <f t="shared" si="27"/>
        <v>0</v>
      </c>
      <c r="G15" s="156">
        <f t="shared" si="27"/>
        <v>0</v>
      </c>
      <c r="H15" s="156">
        <f t="shared" si="27"/>
        <v>0</v>
      </c>
      <c r="I15" s="156">
        <f t="shared" si="27"/>
        <v>0</v>
      </c>
      <c r="J15" s="156">
        <f t="shared" si="27"/>
        <v>0</v>
      </c>
      <c r="K15" s="156">
        <f t="shared" si="27"/>
        <v>0</v>
      </c>
      <c r="L15" s="156">
        <f t="shared" ref="L15:U15" si="28">L12-L14</f>
        <v>0</v>
      </c>
      <c r="M15" s="156">
        <f t="shared" si="28"/>
        <v>0</v>
      </c>
      <c r="N15" s="156">
        <f t="shared" si="28"/>
        <v>0</v>
      </c>
      <c r="O15" s="156">
        <f t="shared" si="28"/>
        <v>0</v>
      </c>
      <c r="P15" s="156">
        <f t="shared" si="28"/>
        <v>0</v>
      </c>
      <c r="Q15" s="156">
        <f t="shared" si="28"/>
        <v>0</v>
      </c>
      <c r="R15" s="156">
        <f t="shared" si="28"/>
        <v>0</v>
      </c>
      <c r="S15" s="156">
        <f t="shared" si="28"/>
        <v>0</v>
      </c>
      <c r="T15" s="156">
        <f t="shared" si="28"/>
        <v>0</v>
      </c>
      <c r="U15" s="156">
        <f t="shared" si="28"/>
        <v>0</v>
      </c>
    </row>
    <row r="16" spans="1:21" x14ac:dyDescent="0.3">
      <c r="A16" s="7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</row>
    <row r="17" spans="1:21" x14ac:dyDescent="0.3">
      <c r="A17" s="76" t="s">
        <v>134</v>
      </c>
      <c r="B17" s="156">
        <f>'Source of Funds'!$G$32</f>
        <v>0</v>
      </c>
      <c r="C17" s="156">
        <f>'Source of Funds'!$G$32</f>
        <v>0</v>
      </c>
      <c r="D17" s="156">
        <f>'Source of Funds'!$G$32</f>
        <v>0</v>
      </c>
      <c r="E17" s="156">
        <f>'Source of Funds'!$G$32</f>
        <v>0</v>
      </c>
      <c r="F17" s="156">
        <f>'Source of Funds'!$G$32</f>
        <v>0</v>
      </c>
      <c r="G17" s="156">
        <f>'Source of Funds'!$G$32</f>
        <v>0</v>
      </c>
      <c r="H17" s="156">
        <f>'Source of Funds'!$G$32</f>
        <v>0</v>
      </c>
      <c r="I17" s="156">
        <f>'Source of Funds'!$G$32</f>
        <v>0</v>
      </c>
      <c r="J17" s="156">
        <f>'Source of Funds'!$G$32</f>
        <v>0</v>
      </c>
      <c r="K17" s="156">
        <f>'Source of Funds'!$G$32</f>
        <v>0</v>
      </c>
      <c r="L17" s="156">
        <f>'Source of Funds'!$G$32</f>
        <v>0</v>
      </c>
      <c r="M17" s="156">
        <f>'Source of Funds'!$G$32</f>
        <v>0</v>
      </c>
      <c r="N17" s="156">
        <f>'Source of Funds'!$G$32</f>
        <v>0</v>
      </c>
      <c r="O17" s="156">
        <f>'Source of Funds'!$G$32</f>
        <v>0</v>
      </c>
      <c r="P17" s="156">
        <f>'Source of Funds'!$G$32</f>
        <v>0</v>
      </c>
      <c r="Q17" s="156">
        <f>'Source of Funds'!$G$32</f>
        <v>0</v>
      </c>
      <c r="R17" s="156">
        <f>'Source of Funds'!$G$32</f>
        <v>0</v>
      </c>
      <c r="S17" s="156">
        <f>'Source of Funds'!$G$32</f>
        <v>0</v>
      </c>
      <c r="T17" s="156">
        <f>'Source of Funds'!$G$32</f>
        <v>0</v>
      </c>
      <c r="U17" s="156">
        <f>'Source of Funds'!$G$32</f>
        <v>0</v>
      </c>
    </row>
    <row r="18" spans="1:21" x14ac:dyDescent="0.3">
      <c r="A18" s="76" t="s">
        <v>122</v>
      </c>
      <c r="B18" s="156">
        <f>B15-B17</f>
        <v>0</v>
      </c>
      <c r="C18" s="156">
        <f t="shared" ref="C18:K18" si="29">C15-C17</f>
        <v>0</v>
      </c>
      <c r="D18" s="156">
        <f t="shared" si="29"/>
        <v>0</v>
      </c>
      <c r="E18" s="156">
        <f t="shared" si="29"/>
        <v>0</v>
      </c>
      <c r="F18" s="156">
        <f t="shared" si="29"/>
        <v>0</v>
      </c>
      <c r="G18" s="156">
        <f t="shared" si="29"/>
        <v>0</v>
      </c>
      <c r="H18" s="156">
        <f t="shared" si="29"/>
        <v>0</v>
      </c>
      <c r="I18" s="156">
        <f t="shared" si="29"/>
        <v>0</v>
      </c>
      <c r="J18" s="156">
        <f t="shared" si="29"/>
        <v>0</v>
      </c>
      <c r="K18" s="156">
        <f t="shared" si="29"/>
        <v>0</v>
      </c>
      <c r="L18" s="156">
        <f t="shared" ref="L18:U18" si="30">L15-L17</f>
        <v>0</v>
      </c>
      <c r="M18" s="156">
        <f t="shared" si="30"/>
        <v>0</v>
      </c>
      <c r="N18" s="156">
        <f t="shared" si="30"/>
        <v>0</v>
      </c>
      <c r="O18" s="156">
        <f t="shared" si="30"/>
        <v>0</v>
      </c>
      <c r="P18" s="156">
        <f t="shared" si="30"/>
        <v>0</v>
      </c>
      <c r="Q18" s="156">
        <f t="shared" si="30"/>
        <v>0</v>
      </c>
      <c r="R18" s="156">
        <f t="shared" si="30"/>
        <v>0</v>
      </c>
      <c r="S18" s="156">
        <f t="shared" si="30"/>
        <v>0</v>
      </c>
      <c r="T18" s="156">
        <f t="shared" si="30"/>
        <v>0</v>
      </c>
      <c r="U18" s="156">
        <f t="shared" si="30"/>
        <v>0</v>
      </c>
    </row>
    <row r="19" spans="1:21" x14ac:dyDescent="0.3">
      <c r="A19" s="76" t="s">
        <v>135</v>
      </c>
      <c r="B19" s="162" t="e">
        <f>B15/B17</f>
        <v>#DIV/0!</v>
      </c>
      <c r="C19" s="162" t="e">
        <f t="shared" ref="C19:K19" si="31">C15/C17</f>
        <v>#DIV/0!</v>
      </c>
      <c r="D19" s="162" t="e">
        <f t="shared" si="31"/>
        <v>#DIV/0!</v>
      </c>
      <c r="E19" s="162" t="e">
        <f t="shared" si="31"/>
        <v>#DIV/0!</v>
      </c>
      <c r="F19" s="162" t="e">
        <f t="shared" si="31"/>
        <v>#DIV/0!</v>
      </c>
      <c r="G19" s="162" t="e">
        <f t="shared" si="31"/>
        <v>#DIV/0!</v>
      </c>
      <c r="H19" s="162" t="e">
        <f t="shared" si="31"/>
        <v>#DIV/0!</v>
      </c>
      <c r="I19" s="162" t="e">
        <f t="shared" si="31"/>
        <v>#DIV/0!</v>
      </c>
      <c r="J19" s="162" t="e">
        <f t="shared" si="31"/>
        <v>#DIV/0!</v>
      </c>
      <c r="K19" s="162" t="e">
        <f t="shared" si="31"/>
        <v>#DIV/0!</v>
      </c>
      <c r="L19" s="162" t="e">
        <f t="shared" ref="L19:U19" si="32">L15/L17</f>
        <v>#DIV/0!</v>
      </c>
      <c r="M19" s="162" t="e">
        <f t="shared" si="32"/>
        <v>#DIV/0!</v>
      </c>
      <c r="N19" s="162" t="e">
        <f t="shared" si="32"/>
        <v>#DIV/0!</v>
      </c>
      <c r="O19" s="162" t="e">
        <f t="shared" si="32"/>
        <v>#DIV/0!</v>
      </c>
      <c r="P19" s="162" t="e">
        <f t="shared" si="32"/>
        <v>#DIV/0!</v>
      </c>
      <c r="Q19" s="162" t="e">
        <f t="shared" si="32"/>
        <v>#DIV/0!</v>
      </c>
      <c r="R19" s="162" t="e">
        <f t="shared" si="32"/>
        <v>#DIV/0!</v>
      </c>
      <c r="S19" s="162" t="e">
        <f t="shared" si="32"/>
        <v>#DIV/0!</v>
      </c>
      <c r="T19" s="162" t="e">
        <f t="shared" si="32"/>
        <v>#DIV/0!</v>
      </c>
      <c r="U19" s="162" t="e">
        <f t="shared" si="32"/>
        <v>#DIV/0!</v>
      </c>
    </row>
    <row r="20" spans="1:21" x14ac:dyDescent="0.3">
      <c r="A20" s="76" t="s">
        <v>184</v>
      </c>
      <c r="B20" s="162" t="e">
        <f>B12/B14</f>
        <v>#DIV/0!</v>
      </c>
      <c r="C20" s="162" t="e">
        <f t="shared" ref="C20:U20" si="33">C12/C14</f>
        <v>#DIV/0!</v>
      </c>
      <c r="D20" s="162" t="e">
        <f t="shared" si="33"/>
        <v>#DIV/0!</v>
      </c>
      <c r="E20" s="162" t="e">
        <f t="shared" si="33"/>
        <v>#DIV/0!</v>
      </c>
      <c r="F20" s="162" t="e">
        <f t="shared" si="33"/>
        <v>#DIV/0!</v>
      </c>
      <c r="G20" s="162" t="e">
        <f t="shared" si="33"/>
        <v>#DIV/0!</v>
      </c>
      <c r="H20" s="162" t="e">
        <f t="shared" si="33"/>
        <v>#DIV/0!</v>
      </c>
      <c r="I20" s="162" t="e">
        <f t="shared" si="33"/>
        <v>#DIV/0!</v>
      </c>
      <c r="J20" s="162" t="e">
        <f t="shared" si="33"/>
        <v>#DIV/0!</v>
      </c>
      <c r="K20" s="162" t="e">
        <f t="shared" si="33"/>
        <v>#DIV/0!</v>
      </c>
      <c r="L20" s="162" t="e">
        <f t="shared" si="33"/>
        <v>#DIV/0!</v>
      </c>
      <c r="M20" s="162" t="e">
        <f t="shared" si="33"/>
        <v>#DIV/0!</v>
      </c>
      <c r="N20" s="162" t="e">
        <f t="shared" si="33"/>
        <v>#DIV/0!</v>
      </c>
      <c r="O20" s="162" t="e">
        <f t="shared" si="33"/>
        <v>#DIV/0!</v>
      </c>
      <c r="P20" s="162" t="e">
        <f t="shared" si="33"/>
        <v>#DIV/0!</v>
      </c>
      <c r="Q20" s="162" t="e">
        <f t="shared" si="33"/>
        <v>#DIV/0!</v>
      </c>
      <c r="R20" s="162" t="e">
        <f t="shared" si="33"/>
        <v>#DIV/0!</v>
      </c>
      <c r="S20" s="162" t="e">
        <f t="shared" si="33"/>
        <v>#DIV/0!</v>
      </c>
      <c r="T20" s="162" t="e">
        <f t="shared" si="33"/>
        <v>#DIV/0!</v>
      </c>
      <c r="U20" s="162" t="e">
        <f t="shared" si="33"/>
        <v>#DIV/0!</v>
      </c>
    </row>
    <row r="21" spans="1:21" x14ac:dyDescent="0.3">
      <c r="A21" s="7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</row>
    <row r="22" spans="1:21" x14ac:dyDescent="0.3">
      <c r="A22" s="76" t="s">
        <v>136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</row>
    <row r="23" spans="1:21" x14ac:dyDescent="0.3">
      <c r="A23" s="76" t="s">
        <v>137</v>
      </c>
      <c r="B23" s="160">
        <f>Costs!C53</f>
        <v>0</v>
      </c>
      <c r="C23" s="160">
        <f>B26</f>
        <v>0</v>
      </c>
      <c r="D23" s="160">
        <f>C26</f>
        <v>0</v>
      </c>
      <c r="E23" s="160">
        <f t="shared" ref="D23:U23" si="34">D26</f>
        <v>0</v>
      </c>
      <c r="F23" s="160">
        <f t="shared" si="34"/>
        <v>0</v>
      </c>
      <c r="G23" s="160">
        <f t="shared" si="34"/>
        <v>0</v>
      </c>
      <c r="H23" s="160">
        <f t="shared" si="34"/>
        <v>0</v>
      </c>
      <c r="I23" s="160">
        <f t="shared" si="34"/>
        <v>0</v>
      </c>
      <c r="J23" s="160">
        <f t="shared" si="34"/>
        <v>0</v>
      </c>
      <c r="K23" s="160">
        <f t="shared" si="34"/>
        <v>0</v>
      </c>
      <c r="L23" s="160">
        <f t="shared" si="34"/>
        <v>0</v>
      </c>
      <c r="M23" s="160">
        <f t="shared" si="34"/>
        <v>0</v>
      </c>
      <c r="N23" s="160">
        <f t="shared" si="34"/>
        <v>0</v>
      </c>
      <c r="O23" s="160">
        <f t="shared" si="34"/>
        <v>0</v>
      </c>
      <c r="P23" s="160">
        <f t="shared" si="34"/>
        <v>0</v>
      </c>
      <c r="Q23" s="160">
        <f t="shared" si="34"/>
        <v>0</v>
      </c>
      <c r="R23" s="160">
        <f t="shared" si="34"/>
        <v>0</v>
      </c>
      <c r="S23" s="160">
        <f t="shared" si="34"/>
        <v>0</v>
      </c>
      <c r="T23" s="160">
        <f t="shared" si="34"/>
        <v>0</v>
      </c>
      <c r="U23" s="160">
        <f t="shared" si="34"/>
        <v>0</v>
      </c>
    </row>
    <row r="24" spans="1:21" x14ac:dyDescent="0.3">
      <c r="A24" s="76" t="s">
        <v>138</v>
      </c>
      <c r="B24" s="160">
        <f>Expenses!$C$20</f>
        <v>0</v>
      </c>
      <c r="C24" s="160">
        <f>B24+(B24*$B$6)</f>
        <v>0</v>
      </c>
      <c r="D24" s="160">
        <f t="shared" ref="C24:K24" si="35">C24+(C24*$B$6)</f>
        <v>0</v>
      </c>
      <c r="E24" s="160">
        <f t="shared" si="35"/>
        <v>0</v>
      </c>
      <c r="F24" s="160">
        <f t="shared" si="35"/>
        <v>0</v>
      </c>
      <c r="G24" s="160">
        <f t="shared" si="35"/>
        <v>0</v>
      </c>
      <c r="H24" s="160">
        <f t="shared" si="35"/>
        <v>0</v>
      </c>
      <c r="I24" s="160">
        <f t="shared" si="35"/>
        <v>0</v>
      </c>
      <c r="J24" s="160">
        <f t="shared" si="35"/>
        <v>0</v>
      </c>
      <c r="K24" s="160">
        <f t="shared" si="35"/>
        <v>0</v>
      </c>
      <c r="L24" s="160">
        <f t="shared" ref="L24" si="36">K24+(K24*$B$6)</f>
        <v>0</v>
      </c>
      <c r="M24" s="160">
        <f t="shared" ref="M24" si="37">L24+(L24*$B$6)</f>
        <v>0</v>
      </c>
      <c r="N24" s="160">
        <f t="shared" ref="N24" si="38">M24+(M24*$B$6)</f>
        <v>0</v>
      </c>
      <c r="O24" s="160">
        <f t="shared" ref="O24" si="39">N24+(N24*$B$6)</f>
        <v>0</v>
      </c>
      <c r="P24" s="160">
        <f t="shared" ref="P24" si="40">O24+(O24*$B$6)</f>
        <v>0</v>
      </c>
      <c r="Q24" s="160">
        <f t="shared" ref="Q24" si="41">P24+(P24*$B$6)</f>
        <v>0</v>
      </c>
      <c r="R24" s="160">
        <f t="shared" ref="R24" si="42">Q24+(Q24*$B$6)</f>
        <v>0</v>
      </c>
      <c r="S24" s="160">
        <f t="shared" ref="S24" si="43">R24+(R24*$B$6)</f>
        <v>0</v>
      </c>
      <c r="T24" s="160">
        <f t="shared" ref="T24" si="44">S24+(S24*$B$6)</f>
        <v>0</v>
      </c>
      <c r="U24" s="160">
        <f t="shared" ref="U24" si="45">T24+(T24*$B$6)</f>
        <v>0</v>
      </c>
    </row>
    <row r="25" spans="1:21" x14ac:dyDescent="0.3">
      <c r="A25" s="76" t="s">
        <v>139</v>
      </c>
      <c r="B25" s="156">
        <v>0</v>
      </c>
      <c r="C25" s="156">
        <v>0</v>
      </c>
      <c r="D25" s="156">
        <v>0</v>
      </c>
      <c r="E25" s="156">
        <v>0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56">
        <v>0</v>
      </c>
    </row>
    <row r="26" spans="1:21" x14ac:dyDescent="0.3">
      <c r="A26" s="76" t="s">
        <v>140</v>
      </c>
      <c r="B26" s="160">
        <f>B23+B24-B25</f>
        <v>0</v>
      </c>
      <c r="C26" s="160">
        <f>C23+C24-C25</f>
        <v>0</v>
      </c>
      <c r="D26" s="160">
        <f t="shared" ref="D26:K26" si="46">D23+D24-D25</f>
        <v>0</v>
      </c>
      <c r="E26" s="160">
        <f t="shared" si="46"/>
        <v>0</v>
      </c>
      <c r="F26" s="160">
        <f t="shared" si="46"/>
        <v>0</v>
      </c>
      <c r="G26" s="160">
        <f t="shared" si="46"/>
        <v>0</v>
      </c>
      <c r="H26" s="160">
        <f t="shared" si="46"/>
        <v>0</v>
      </c>
      <c r="I26" s="160">
        <f t="shared" si="46"/>
        <v>0</v>
      </c>
      <c r="J26" s="160">
        <f t="shared" si="46"/>
        <v>0</v>
      </c>
      <c r="K26" s="160">
        <f t="shared" si="46"/>
        <v>0</v>
      </c>
      <c r="L26" s="160">
        <f t="shared" ref="L26:U26" si="47">L23+L24-L25</f>
        <v>0</v>
      </c>
      <c r="M26" s="160">
        <f t="shared" si="47"/>
        <v>0</v>
      </c>
      <c r="N26" s="160">
        <f t="shared" si="47"/>
        <v>0</v>
      </c>
      <c r="O26" s="160">
        <f t="shared" si="47"/>
        <v>0</v>
      </c>
      <c r="P26" s="160">
        <f t="shared" si="47"/>
        <v>0</v>
      </c>
      <c r="Q26" s="160">
        <f t="shared" si="47"/>
        <v>0</v>
      </c>
      <c r="R26" s="160">
        <f t="shared" si="47"/>
        <v>0</v>
      </c>
      <c r="S26" s="160">
        <f t="shared" si="47"/>
        <v>0</v>
      </c>
      <c r="T26" s="160">
        <f t="shared" si="47"/>
        <v>0</v>
      </c>
      <c r="U26" s="160">
        <f t="shared" si="47"/>
        <v>0</v>
      </c>
    </row>
    <row r="27" spans="1:21" x14ac:dyDescent="0.3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</row>
  </sheetData>
  <sheetProtection formatCells="0" formatColumns="0" formatRows="0" insertColumns="0" insertRow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7161E-C361-45F7-8D54-0FDFCF75AC1F}">
  <sheetPr>
    <pageSetUpPr fitToPage="1"/>
  </sheetPr>
  <dimension ref="A1:AE116"/>
  <sheetViews>
    <sheetView zoomScaleNormal="100" workbookViewId="0">
      <pane ySplit="1" topLeftCell="A2" activePane="bottomLeft" state="frozen"/>
      <selection pane="bottomLeft" activeCell="F10" sqref="F10"/>
    </sheetView>
  </sheetViews>
  <sheetFormatPr defaultColWidth="11.5546875" defaultRowHeight="14.4" x14ac:dyDescent="0.3"/>
  <cols>
    <col min="1" max="1" width="48.33203125" style="3" bestFit="1" customWidth="1"/>
    <col min="2" max="16" width="11.33203125" style="3" bestFit="1" customWidth="1"/>
    <col min="17" max="31" width="11.33203125" style="3" customWidth="1"/>
    <col min="32" max="16384" width="11.5546875" style="3"/>
  </cols>
  <sheetData>
    <row r="1" spans="1:31" x14ac:dyDescent="0.3">
      <c r="A1" s="126" t="str">
        <f>'General Information'!D2</f>
        <v>Sample Name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1:31" x14ac:dyDescent="0.3">
      <c r="A2" s="114" t="s">
        <v>129</v>
      </c>
      <c r="B2" s="114">
        <v>1</v>
      </c>
      <c r="C2" s="114">
        <v>2</v>
      </c>
      <c r="D2" s="114">
        <v>3</v>
      </c>
      <c r="E2" s="114">
        <v>4</v>
      </c>
      <c r="F2" s="114">
        <v>5</v>
      </c>
      <c r="G2" s="114">
        <v>6</v>
      </c>
      <c r="H2" s="114">
        <v>7</v>
      </c>
      <c r="I2" s="114">
        <v>8</v>
      </c>
      <c r="J2" s="114">
        <v>9</v>
      </c>
      <c r="K2" s="114">
        <v>10</v>
      </c>
      <c r="L2" s="114">
        <v>11</v>
      </c>
      <c r="M2" s="114">
        <v>12</v>
      </c>
      <c r="N2" s="114">
        <v>13</v>
      </c>
      <c r="O2" s="114">
        <v>14</v>
      </c>
      <c r="P2" s="114">
        <v>15</v>
      </c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31" x14ac:dyDescent="0.3">
      <c r="A3" s="113" t="s">
        <v>141</v>
      </c>
      <c r="B3" s="161">
        <v>0</v>
      </c>
      <c r="C3" s="114">
        <f t="shared" ref="C3:P3" si="0">B3+(B3*$A$116)</f>
        <v>0</v>
      </c>
      <c r="D3" s="114">
        <f t="shared" si="0"/>
        <v>0</v>
      </c>
      <c r="E3" s="114">
        <f t="shared" si="0"/>
        <v>0</v>
      </c>
      <c r="F3" s="114">
        <f t="shared" si="0"/>
        <v>0</v>
      </c>
      <c r="G3" s="114">
        <f t="shared" si="0"/>
        <v>0</v>
      </c>
      <c r="H3" s="114">
        <f t="shared" si="0"/>
        <v>0</v>
      </c>
      <c r="I3" s="114">
        <f t="shared" si="0"/>
        <v>0</v>
      </c>
      <c r="J3" s="114">
        <f t="shared" si="0"/>
        <v>0</v>
      </c>
      <c r="K3" s="114">
        <f t="shared" si="0"/>
        <v>0</v>
      </c>
      <c r="L3" s="114">
        <f t="shared" si="0"/>
        <v>0</v>
      </c>
      <c r="M3" s="114">
        <f t="shared" si="0"/>
        <v>0</v>
      </c>
      <c r="N3" s="114">
        <f t="shared" si="0"/>
        <v>0</v>
      </c>
      <c r="O3" s="114">
        <f t="shared" si="0"/>
        <v>0</v>
      </c>
      <c r="P3" s="114">
        <f t="shared" si="0"/>
        <v>0</v>
      </c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</row>
    <row r="4" spans="1:31" x14ac:dyDescent="0.3">
      <c r="A4" s="113" t="s">
        <v>142</v>
      </c>
      <c r="B4" s="114">
        <f>B20+B37+B54+B71+B88+B104</f>
        <v>0</v>
      </c>
      <c r="C4" s="114">
        <f t="shared" ref="C4:P4" si="1">C20+C37+C54+C71+C88+C104</f>
        <v>0</v>
      </c>
      <c r="D4" s="114">
        <f t="shared" si="1"/>
        <v>0</v>
      </c>
      <c r="E4" s="114">
        <f t="shared" si="1"/>
        <v>0</v>
      </c>
      <c r="F4" s="114">
        <f t="shared" si="1"/>
        <v>0</v>
      </c>
      <c r="G4" s="114">
        <f t="shared" si="1"/>
        <v>0</v>
      </c>
      <c r="H4" s="114">
        <f t="shared" si="1"/>
        <v>0</v>
      </c>
      <c r="I4" s="114">
        <f t="shared" si="1"/>
        <v>0</v>
      </c>
      <c r="J4" s="114">
        <f t="shared" si="1"/>
        <v>0</v>
      </c>
      <c r="K4" s="114">
        <f t="shared" si="1"/>
        <v>0</v>
      </c>
      <c r="L4" s="114">
        <f t="shared" si="1"/>
        <v>0</v>
      </c>
      <c r="M4" s="114">
        <f t="shared" si="1"/>
        <v>0</v>
      </c>
      <c r="N4" s="114">
        <f t="shared" si="1"/>
        <v>0</v>
      </c>
      <c r="O4" s="114">
        <f t="shared" si="1"/>
        <v>0</v>
      </c>
      <c r="P4" s="114">
        <f t="shared" si="1"/>
        <v>0</v>
      </c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31" x14ac:dyDescent="0.3">
      <c r="A5" s="113" t="s">
        <v>143</v>
      </c>
      <c r="B5" s="115" t="str">
        <f>IF(ISERR(B4/B3),"Error",B4/B3)</f>
        <v>Error</v>
      </c>
      <c r="C5" s="115" t="str">
        <f t="shared" ref="C5:P5" si="2">IF(ISERR(C4/C3),"Error",C4/C3)</f>
        <v>Error</v>
      </c>
      <c r="D5" s="115" t="str">
        <f t="shared" si="2"/>
        <v>Error</v>
      </c>
      <c r="E5" s="115" t="str">
        <f t="shared" si="2"/>
        <v>Error</v>
      </c>
      <c r="F5" s="115" t="str">
        <f t="shared" si="2"/>
        <v>Error</v>
      </c>
      <c r="G5" s="115" t="str">
        <f t="shared" si="2"/>
        <v>Error</v>
      </c>
      <c r="H5" s="115" t="str">
        <f t="shared" si="2"/>
        <v>Error</v>
      </c>
      <c r="I5" s="115" t="str">
        <f t="shared" si="2"/>
        <v>Error</v>
      </c>
      <c r="J5" s="115" t="str">
        <f t="shared" si="2"/>
        <v>Error</v>
      </c>
      <c r="K5" s="115" t="str">
        <f t="shared" si="2"/>
        <v>Error</v>
      </c>
      <c r="L5" s="115" t="str">
        <f t="shared" si="2"/>
        <v>Error</v>
      </c>
      <c r="M5" s="115" t="str">
        <f t="shared" si="2"/>
        <v>Error</v>
      </c>
      <c r="N5" s="115" t="str">
        <f t="shared" si="2"/>
        <v>Error</v>
      </c>
      <c r="O5" s="115" t="str">
        <f t="shared" si="2"/>
        <v>Error</v>
      </c>
      <c r="P5" s="115" t="str">
        <f t="shared" si="2"/>
        <v>Error</v>
      </c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</row>
    <row r="6" spans="1:31" x14ac:dyDescent="0.3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</row>
    <row r="7" spans="1:31" ht="18" x14ac:dyDescent="0.35">
      <c r="A7" s="118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</row>
    <row r="8" spans="1:31" x14ac:dyDescent="0.3">
      <c r="A8" s="114" t="s">
        <v>172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</row>
    <row r="9" spans="1:31" x14ac:dyDescent="0.3">
      <c r="A9" s="113" t="s">
        <v>144</v>
      </c>
      <c r="B9" s="114">
        <f>'Source of Funds'!C25</f>
        <v>0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</row>
    <row r="10" spans="1:31" x14ac:dyDescent="0.3">
      <c r="A10" s="113" t="s">
        <v>145</v>
      </c>
      <c r="B10" s="115">
        <f>'Source of Funds'!D25</f>
        <v>0.02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</row>
    <row r="11" spans="1:31" x14ac:dyDescent="0.3">
      <c r="A11" s="113" t="s">
        <v>146</v>
      </c>
      <c r="B11" s="114">
        <f>'Source of Funds'!F25</f>
        <v>30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</row>
    <row r="12" spans="1:31" x14ac:dyDescent="0.3">
      <c r="A12" s="113" t="s">
        <v>147</v>
      </c>
      <c r="B12" s="114">
        <f>'Source of Funds'!E25</f>
        <v>10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</row>
    <row r="13" spans="1:31" x14ac:dyDescent="0.3">
      <c r="A13" s="113" t="s">
        <v>148</v>
      </c>
      <c r="B13" s="114">
        <f>PMT(B10/12,B11*12,-B9)</f>
        <v>0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</row>
    <row r="14" spans="1:31" x14ac:dyDescent="0.3">
      <c r="A14" s="113" t="s">
        <v>149</v>
      </c>
      <c r="B14" s="114">
        <f>B13*12</f>
        <v>0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</row>
    <row r="15" spans="1:31" x14ac:dyDescent="0.3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</row>
    <row r="16" spans="1:31" x14ac:dyDescent="0.3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</row>
    <row r="17" spans="1:31" x14ac:dyDescent="0.3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</row>
    <row r="18" spans="1:31" x14ac:dyDescent="0.3">
      <c r="A18" s="119" t="s">
        <v>150</v>
      </c>
      <c r="B18" s="114">
        <v>1</v>
      </c>
      <c r="C18" s="114">
        <f t="shared" ref="C18:AE18" si="3">B18+1</f>
        <v>2</v>
      </c>
      <c r="D18" s="114">
        <f t="shared" si="3"/>
        <v>3</v>
      </c>
      <c r="E18" s="114">
        <f t="shared" si="3"/>
        <v>4</v>
      </c>
      <c r="F18" s="114">
        <f t="shared" si="3"/>
        <v>5</v>
      </c>
      <c r="G18" s="114">
        <f t="shared" si="3"/>
        <v>6</v>
      </c>
      <c r="H18" s="114">
        <f t="shared" si="3"/>
        <v>7</v>
      </c>
      <c r="I18" s="114">
        <f t="shared" si="3"/>
        <v>8</v>
      </c>
      <c r="J18" s="114">
        <f t="shared" si="3"/>
        <v>9</v>
      </c>
      <c r="K18" s="114">
        <f t="shared" si="3"/>
        <v>10</v>
      </c>
      <c r="L18" s="114">
        <f t="shared" si="3"/>
        <v>11</v>
      </c>
      <c r="M18" s="114">
        <f t="shared" si="3"/>
        <v>12</v>
      </c>
      <c r="N18" s="114">
        <f t="shared" si="3"/>
        <v>13</v>
      </c>
      <c r="O18" s="114">
        <f t="shared" si="3"/>
        <v>14</v>
      </c>
      <c r="P18" s="114">
        <f t="shared" si="3"/>
        <v>15</v>
      </c>
      <c r="Q18" s="114">
        <f t="shared" si="3"/>
        <v>16</v>
      </c>
      <c r="R18" s="114">
        <f t="shared" si="3"/>
        <v>17</v>
      </c>
      <c r="S18" s="114">
        <f t="shared" si="3"/>
        <v>18</v>
      </c>
      <c r="T18" s="114">
        <f t="shared" si="3"/>
        <v>19</v>
      </c>
      <c r="U18" s="114">
        <f t="shared" si="3"/>
        <v>20</v>
      </c>
      <c r="V18" s="114">
        <f t="shared" si="3"/>
        <v>21</v>
      </c>
      <c r="W18" s="114">
        <f t="shared" si="3"/>
        <v>22</v>
      </c>
      <c r="X18" s="114">
        <f t="shared" si="3"/>
        <v>23</v>
      </c>
      <c r="Y18" s="114">
        <f t="shared" si="3"/>
        <v>24</v>
      </c>
      <c r="Z18" s="114">
        <f t="shared" si="3"/>
        <v>25</v>
      </c>
      <c r="AA18" s="114">
        <f t="shared" si="3"/>
        <v>26</v>
      </c>
      <c r="AB18" s="114">
        <f t="shared" si="3"/>
        <v>27</v>
      </c>
      <c r="AC18" s="114">
        <f t="shared" si="3"/>
        <v>28</v>
      </c>
      <c r="AD18" s="114">
        <f t="shared" si="3"/>
        <v>29</v>
      </c>
      <c r="AE18" s="114">
        <f t="shared" si="3"/>
        <v>30</v>
      </c>
    </row>
    <row r="19" spans="1:31" x14ac:dyDescent="0.3">
      <c r="A19" s="113" t="s">
        <v>151</v>
      </c>
      <c r="B19" s="114">
        <f>B9</f>
        <v>0</v>
      </c>
      <c r="C19" s="114">
        <f t="shared" ref="C19:AE19" si="4">B20</f>
        <v>0</v>
      </c>
      <c r="D19" s="114">
        <f t="shared" si="4"/>
        <v>0</v>
      </c>
      <c r="E19" s="114">
        <f t="shared" si="4"/>
        <v>0</v>
      </c>
      <c r="F19" s="114">
        <f t="shared" si="4"/>
        <v>0</v>
      </c>
      <c r="G19" s="114">
        <f t="shared" si="4"/>
        <v>0</v>
      </c>
      <c r="H19" s="114">
        <f t="shared" si="4"/>
        <v>0</v>
      </c>
      <c r="I19" s="114">
        <f t="shared" si="4"/>
        <v>0</v>
      </c>
      <c r="J19" s="114">
        <f t="shared" si="4"/>
        <v>0</v>
      </c>
      <c r="K19" s="114">
        <f t="shared" si="4"/>
        <v>0</v>
      </c>
      <c r="L19" s="114">
        <f t="shared" si="4"/>
        <v>0</v>
      </c>
      <c r="M19" s="114">
        <f t="shared" si="4"/>
        <v>0</v>
      </c>
      <c r="N19" s="114">
        <f t="shared" si="4"/>
        <v>0</v>
      </c>
      <c r="O19" s="114">
        <f t="shared" si="4"/>
        <v>0</v>
      </c>
      <c r="P19" s="114">
        <f t="shared" si="4"/>
        <v>0</v>
      </c>
      <c r="Q19" s="114">
        <f t="shared" si="4"/>
        <v>0</v>
      </c>
      <c r="R19" s="114">
        <f t="shared" si="4"/>
        <v>0</v>
      </c>
      <c r="S19" s="114">
        <f t="shared" si="4"/>
        <v>0</v>
      </c>
      <c r="T19" s="114">
        <f t="shared" si="4"/>
        <v>0</v>
      </c>
      <c r="U19" s="114">
        <f t="shared" si="4"/>
        <v>0</v>
      </c>
      <c r="V19" s="114">
        <f t="shared" si="4"/>
        <v>0</v>
      </c>
      <c r="W19" s="114">
        <f t="shared" si="4"/>
        <v>0</v>
      </c>
      <c r="X19" s="114">
        <f t="shared" si="4"/>
        <v>0</v>
      </c>
      <c r="Y19" s="114">
        <f t="shared" si="4"/>
        <v>0</v>
      </c>
      <c r="Z19" s="114">
        <f t="shared" si="4"/>
        <v>0</v>
      </c>
      <c r="AA19" s="114">
        <f t="shared" si="4"/>
        <v>0</v>
      </c>
      <c r="AB19" s="114">
        <f t="shared" si="4"/>
        <v>0</v>
      </c>
      <c r="AC19" s="114">
        <f t="shared" si="4"/>
        <v>0</v>
      </c>
      <c r="AD19" s="114">
        <f t="shared" si="4"/>
        <v>0</v>
      </c>
      <c r="AE19" s="114">
        <f t="shared" si="4"/>
        <v>0</v>
      </c>
    </row>
    <row r="20" spans="1:31" x14ac:dyDescent="0.3">
      <c r="A20" s="113" t="s">
        <v>152</v>
      </c>
      <c r="B20" s="114">
        <f>PV($B$10/12,12*($B$11-B$18),-$B$13)</f>
        <v>0</v>
      </c>
      <c r="C20" s="114">
        <f t="shared" ref="C20:AE20" si="5">IF($B$12&lt;=C18,0,PV($B$10/12,12*($B$11-C$18),-$B$13))</f>
        <v>0</v>
      </c>
      <c r="D20" s="114">
        <f t="shared" si="5"/>
        <v>0</v>
      </c>
      <c r="E20" s="114">
        <f t="shared" si="5"/>
        <v>0</v>
      </c>
      <c r="F20" s="114">
        <f t="shared" si="5"/>
        <v>0</v>
      </c>
      <c r="G20" s="114">
        <f t="shared" si="5"/>
        <v>0</v>
      </c>
      <c r="H20" s="114">
        <f t="shared" si="5"/>
        <v>0</v>
      </c>
      <c r="I20" s="114">
        <f t="shared" si="5"/>
        <v>0</v>
      </c>
      <c r="J20" s="114">
        <f t="shared" si="5"/>
        <v>0</v>
      </c>
      <c r="K20" s="114">
        <f t="shared" si="5"/>
        <v>0</v>
      </c>
      <c r="L20" s="114">
        <f t="shared" si="5"/>
        <v>0</v>
      </c>
      <c r="M20" s="114">
        <f t="shared" si="5"/>
        <v>0</v>
      </c>
      <c r="N20" s="114">
        <f t="shared" si="5"/>
        <v>0</v>
      </c>
      <c r="O20" s="114">
        <f t="shared" si="5"/>
        <v>0</v>
      </c>
      <c r="P20" s="114">
        <f t="shared" si="5"/>
        <v>0</v>
      </c>
      <c r="Q20" s="114">
        <f t="shared" si="5"/>
        <v>0</v>
      </c>
      <c r="R20" s="114">
        <f t="shared" si="5"/>
        <v>0</v>
      </c>
      <c r="S20" s="114">
        <f t="shared" si="5"/>
        <v>0</v>
      </c>
      <c r="T20" s="114">
        <f t="shared" si="5"/>
        <v>0</v>
      </c>
      <c r="U20" s="114">
        <f t="shared" si="5"/>
        <v>0</v>
      </c>
      <c r="V20" s="114">
        <f t="shared" si="5"/>
        <v>0</v>
      </c>
      <c r="W20" s="114">
        <f t="shared" si="5"/>
        <v>0</v>
      </c>
      <c r="X20" s="114">
        <f t="shared" si="5"/>
        <v>0</v>
      </c>
      <c r="Y20" s="114">
        <f t="shared" si="5"/>
        <v>0</v>
      </c>
      <c r="Z20" s="114">
        <f t="shared" si="5"/>
        <v>0</v>
      </c>
      <c r="AA20" s="114">
        <f t="shared" si="5"/>
        <v>0</v>
      </c>
      <c r="AB20" s="114">
        <f t="shared" si="5"/>
        <v>0</v>
      </c>
      <c r="AC20" s="114">
        <f t="shared" si="5"/>
        <v>0</v>
      </c>
      <c r="AD20" s="114">
        <f t="shared" si="5"/>
        <v>0</v>
      </c>
      <c r="AE20" s="114">
        <f t="shared" si="5"/>
        <v>0</v>
      </c>
    </row>
    <row r="21" spans="1:31" x14ac:dyDescent="0.3">
      <c r="A21" s="113" t="s">
        <v>153</v>
      </c>
      <c r="B21" s="114">
        <f>B19-B20</f>
        <v>0</v>
      </c>
      <c r="C21" s="114">
        <f t="shared" ref="C21:AE21" si="6">IF($B$12&lt;=C18,C19,C19-PV($B$10/12,12*($B$11-C$18),-$B$13))</f>
        <v>0</v>
      </c>
      <c r="D21" s="114">
        <f t="shared" si="6"/>
        <v>0</v>
      </c>
      <c r="E21" s="114">
        <f t="shared" si="6"/>
        <v>0</v>
      </c>
      <c r="F21" s="114">
        <f t="shared" si="6"/>
        <v>0</v>
      </c>
      <c r="G21" s="114">
        <f t="shared" si="6"/>
        <v>0</v>
      </c>
      <c r="H21" s="114">
        <f t="shared" si="6"/>
        <v>0</v>
      </c>
      <c r="I21" s="114">
        <f t="shared" si="6"/>
        <v>0</v>
      </c>
      <c r="J21" s="114">
        <f t="shared" si="6"/>
        <v>0</v>
      </c>
      <c r="K21" s="114">
        <f t="shared" si="6"/>
        <v>0</v>
      </c>
      <c r="L21" s="114">
        <f t="shared" si="6"/>
        <v>0</v>
      </c>
      <c r="M21" s="114">
        <f t="shared" si="6"/>
        <v>0</v>
      </c>
      <c r="N21" s="114">
        <f t="shared" si="6"/>
        <v>0</v>
      </c>
      <c r="O21" s="114">
        <f t="shared" si="6"/>
        <v>0</v>
      </c>
      <c r="P21" s="114">
        <f t="shared" si="6"/>
        <v>0</v>
      </c>
      <c r="Q21" s="114">
        <f t="shared" si="6"/>
        <v>0</v>
      </c>
      <c r="R21" s="114">
        <f t="shared" si="6"/>
        <v>0</v>
      </c>
      <c r="S21" s="114">
        <f t="shared" si="6"/>
        <v>0</v>
      </c>
      <c r="T21" s="114">
        <f t="shared" si="6"/>
        <v>0</v>
      </c>
      <c r="U21" s="114">
        <f t="shared" si="6"/>
        <v>0</v>
      </c>
      <c r="V21" s="114">
        <f t="shared" si="6"/>
        <v>0</v>
      </c>
      <c r="W21" s="114">
        <f t="shared" si="6"/>
        <v>0</v>
      </c>
      <c r="X21" s="114">
        <f t="shared" si="6"/>
        <v>0</v>
      </c>
      <c r="Y21" s="114">
        <f t="shared" si="6"/>
        <v>0</v>
      </c>
      <c r="Z21" s="114">
        <f t="shared" si="6"/>
        <v>0</v>
      </c>
      <c r="AA21" s="114">
        <f t="shared" si="6"/>
        <v>0</v>
      </c>
      <c r="AB21" s="114">
        <f t="shared" si="6"/>
        <v>0</v>
      </c>
      <c r="AC21" s="114">
        <f t="shared" si="6"/>
        <v>0</v>
      </c>
      <c r="AD21" s="114">
        <f t="shared" si="6"/>
        <v>0</v>
      </c>
      <c r="AE21" s="114">
        <f t="shared" si="6"/>
        <v>0</v>
      </c>
    </row>
    <row r="22" spans="1:31" x14ac:dyDescent="0.3">
      <c r="A22" s="113" t="s">
        <v>145</v>
      </c>
      <c r="B22" s="114">
        <f>$B$14-B21</f>
        <v>0</v>
      </c>
      <c r="C22" s="114">
        <f t="shared" ref="C22:AE22" si="7">IF($B$12&gt;=C18,$B$14-(C19-PV($B$10/12,12*($B$11-C$18),-$B$13)),0)</f>
        <v>0</v>
      </c>
      <c r="D22" s="114">
        <f t="shared" si="7"/>
        <v>0</v>
      </c>
      <c r="E22" s="114">
        <f t="shared" si="7"/>
        <v>0</v>
      </c>
      <c r="F22" s="114">
        <f t="shared" si="7"/>
        <v>0</v>
      </c>
      <c r="G22" s="114">
        <f t="shared" si="7"/>
        <v>0</v>
      </c>
      <c r="H22" s="114">
        <f t="shared" si="7"/>
        <v>0</v>
      </c>
      <c r="I22" s="114">
        <f t="shared" si="7"/>
        <v>0</v>
      </c>
      <c r="J22" s="114">
        <f t="shared" si="7"/>
        <v>0</v>
      </c>
      <c r="K22" s="114">
        <f t="shared" si="7"/>
        <v>0</v>
      </c>
      <c r="L22" s="114">
        <f t="shared" si="7"/>
        <v>0</v>
      </c>
      <c r="M22" s="114">
        <f t="shared" si="7"/>
        <v>0</v>
      </c>
      <c r="N22" s="114">
        <f t="shared" si="7"/>
        <v>0</v>
      </c>
      <c r="O22" s="114">
        <f t="shared" si="7"/>
        <v>0</v>
      </c>
      <c r="P22" s="114">
        <f t="shared" si="7"/>
        <v>0</v>
      </c>
      <c r="Q22" s="114">
        <f t="shared" si="7"/>
        <v>0</v>
      </c>
      <c r="R22" s="114">
        <f t="shared" si="7"/>
        <v>0</v>
      </c>
      <c r="S22" s="114">
        <f t="shared" si="7"/>
        <v>0</v>
      </c>
      <c r="T22" s="114">
        <f t="shared" si="7"/>
        <v>0</v>
      </c>
      <c r="U22" s="114">
        <f t="shared" si="7"/>
        <v>0</v>
      </c>
      <c r="V22" s="114">
        <f t="shared" si="7"/>
        <v>0</v>
      </c>
      <c r="W22" s="114">
        <f t="shared" si="7"/>
        <v>0</v>
      </c>
      <c r="X22" s="114">
        <f t="shared" si="7"/>
        <v>0</v>
      </c>
      <c r="Y22" s="114">
        <f t="shared" si="7"/>
        <v>0</v>
      </c>
      <c r="Z22" s="114">
        <f t="shared" si="7"/>
        <v>0</v>
      </c>
      <c r="AA22" s="114">
        <f t="shared" si="7"/>
        <v>0</v>
      </c>
      <c r="AB22" s="114">
        <f t="shared" si="7"/>
        <v>0</v>
      </c>
      <c r="AC22" s="114">
        <f t="shared" si="7"/>
        <v>0</v>
      </c>
      <c r="AD22" s="114">
        <f t="shared" si="7"/>
        <v>0</v>
      </c>
      <c r="AE22" s="114">
        <f t="shared" si="7"/>
        <v>0</v>
      </c>
    </row>
    <row r="23" spans="1:31" x14ac:dyDescent="0.3">
      <c r="A23" s="113" t="s">
        <v>154</v>
      </c>
      <c r="B23" s="114">
        <f t="shared" ref="B23:AE23" si="8">B21+B22</f>
        <v>0</v>
      </c>
      <c r="C23" s="114">
        <f t="shared" si="8"/>
        <v>0</v>
      </c>
      <c r="D23" s="114">
        <f t="shared" si="8"/>
        <v>0</v>
      </c>
      <c r="E23" s="114">
        <f t="shared" si="8"/>
        <v>0</v>
      </c>
      <c r="F23" s="114">
        <f t="shared" si="8"/>
        <v>0</v>
      </c>
      <c r="G23" s="114">
        <f t="shared" si="8"/>
        <v>0</v>
      </c>
      <c r="H23" s="114">
        <f t="shared" si="8"/>
        <v>0</v>
      </c>
      <c r="I23" s="114">
        <f t="shared" si="8"/>
        <v>0</v>
      </c>
      <c r="J23" s="114">
        <f t="shared" si="8"/>
        <v>0</v>
      </c>
      <c r="K23" s="114">
        <f t="shared" si="8"/>
        <v>0</v>
      </c>
      <c r="L23" s="114">
        <f t="shared" si="8"/>
        <v>0</v>
      </c>
      <c r="M23" s="114">
        <f t="shared" si="8"/>
        <v>0</v>
      </c>
      <c r="N23" s="114">
        <f t="shared" si="8"/>
        <v>0</v>
      </c>
      <c r="O23" s="114">
        <f t="shared" si="8"/>
        <v>0</v>
      </c>
      <c r="P23" s="114">
        <f t="shared" si="8"/>
        <v>0</v>
      </c>
      <c r="Q23" s="114">
        <f t="shared" si="8"/>
        <v>0</v>
      </c>
      <c r="R23" s="114">
        <f t="shared" si="8"/>
        <v>0</v>
      </c>
      <c r="S23" s="114">
        <f t="shared" si="8"/>
        <v>0</v>
      </c>
      <c r="T23" s="114">
        <f t="shared" si="8"/>
        <v>0</v>
      </c>
      <c r="U23" s="114">
        <f t="shared" si="8"/>
        <v>0</v>
      </c>
      <c r="V23" s="114">
        <f t="shared" si="8"/>
        <v>0</v>
      </c>
      <c r="W23" s="114">
        <f t="shared" si="8"/>
        <v>0</v>
      </c>
      <c r="X23" s="114">
        <f t="shared" si="8"/>
        <v>0</v>
      </c>
      <c r="Y23" s="114">
        <f t="shared" si="8"/>
        <v>0</v>
      </c>
      <c r="Z23" s="114">
        <f t="shared" si="8"/>
        <v>0</v>
      </c>
      <c r="AA23" s="114">
        <f t="shared" si="8"/>
        <v>0</v>
      </c>
      <c r="AB23" s="114">
        <f t="shared" si="8"/>
        <v>0</v>
      </c>
      <c r="AC23" s="114">
        <f t="shared" si="8"/>
        <v>0</v>
      </c>
      <c r="AD23" s="114">
        <f t="shared" si="8"/>
        <v>0</v>
      </c>
      <c r="AE23" s="114">
        <f t="shared" si="8"/>
        <v>0</v>
      </c>
    </row>
    <row r="24" spans="1:31" x14ac:dyDescent="0.3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</row>
    <row r="25" spans="1:31" x14ac:dyDescent="0.3">
      <c r="A25" s="120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</row>
    <row r="26" spans="1:31" x14ac:dyDescent="0.3">
      <c r="A26" s="114" t="s">
        <v>173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</row>
    <row r="27" spans="1:31" x14ac:dyDescent="0.3">
      <c r="A27" s="113" t="s">
        <v>153</v>
      </c>
      <c r="B27" s="114">
        <f>'Source of Funds'!C26</f>
        <v>0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x14ac:dyDescent="0.3">
      <c r="A28" s="113" t="s">
        <v>145</v>
      </c>
      <c r="B28" s="115">
        <f>'Source of Funds'!D26</f>
        <v>0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</row>
    <row r="29" spans="1:31" x14ac:dyDescent="0.3">
      <c r="A29" s="113" t="s">
        <v>146</v>
      </c>
      <c r="B29" s="119">
        <f>'Source of Funds'!F26</f>
        <v>30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</row>
    <row r="30" spans="1:31" x14ac:dyDescent="0.3">
      <c r="A30" s="113" t="s">
        <v>147</v>
      </c>
      <c r="B30" s="114">
        <f>'Source of Funds'!E26</f>
        <v>17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</row>
    <row r="31" spans="1:31" x14ac:dyDescent="0.3">
      <c r="A31" s="113" t="s">
        <v>148</v>
      </c>
      <c r="B31" s="114">
        <f>PMT(B28/12,B29*12,-B27)</f>
        <v>0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</row>
    <row r="32" spans="1:31" x14ac:dyDescent="0.3">
      <c r="A32" s="113" t="s">
        <v>149</v>
      </c>
      <c r="B32" s="114">
        <f>B31*12</f>
        <v>0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</row>
    <row r="33" spans="1:31" x14ac:dyDescent="0.3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</row>
    <row r="34" spans="1:31" x14ac:dyDescent="0.3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</row>
    <row r="35" spans="1:31" x14ac:dyDescent="0.3">
      <c r="A35" s="119" t="s">
        <v>150</v>
      </c>
      <c r="B35" s="114">
        <v>1</v>
      </c>
      <c r="C35" s="114">
        <f t="shared" ref="C35:AE35" si="9">B35+1</f>
        <v>2</v>
      </c>
      <c r="D35" s="114">
        <f t="shared" si="9"/>
        <v>3</v>
      </c>
      <c r="E35" s="114">
        <f t="shared" si="9"/>
        <v>4</v>
      </c>
      <c r="F35" s="114">
        <f t="shared" si="9"/>
        <v>5</v>
      </c>
      <c r="G35" s="114">
        <f t="shared" si="9"/>
        <v>6</v>
      </c>
      <c r="H35" s="114">
        <f t="shared" si="9"/>
        <v>7</v>
      </c>
      <c r="I35" s="114">
        <f t="shared" si="9"/>
        <v>8</v>
      </c>
      <c r="J35" s="114">
        <f t="shared" si="9"/>
        <v>9</v>
      </c>
      <c r="K35" s="114">
        <f t="shared" si="9"/>
        <v>10</v>
      </c>
      <c r="L35" s="114">
        <f t="shared" si="9"/>
        <v>11</v>
      </c>
      <c r="M35" s="114">
        <f t="shared" si="9"/>
        <v>12</v>
      </c>
      <c r="N35" s="114">
        <f t="shared" si="9"/>
        <v>13</v>
      </c>
      <c r="O35" s="114">
        <f t="shared" si="9"/>
        <v>14</v>
      </c>
      <c r="P35" s="114">
        <f t="shared" si="9"/>
        <v>15</v>
      </c>
      <c r="Q35" s="114">
        <f t="shared" si="9"/>
        <v>16</v>
      </c>
      <c r="R35" s="114">
        <f t="shared" si="9"/>
        <v>17</v>
      </c>
      <c r="S35" s="114">
        <f t="shared" si="9"/>
        <v>18</v>
      </c>
      <c r="T35" s="114">
        <f t="shared" si="9"/>
        <v>19</v>
      </c>
      <c r="U35" s="114">
        <f t="shared" si="9"/>
        <v>20</v>
      </c>
      <c r="V35" s="114">
        <f t="shared" si="9"/>
        <v>21</v>
      </c>
      <c r="W35" s="114">
        <f t="shared" si="9"/>
        <v>22</v>
      </c>
      <c r="X35" s="114">
        <f t="shared" si="9"/>
        <v>23</v>
      </c>
      <c r="Y35" s="114">
        <f t="shared" si="9"/>
        <v>24</v>
      </c>
      <c r="Z35" s="114">
        <f t="shared" si="9"/>
        <v>25</v>
      </c>
      <c r="AA35" s="114">
        <f t="shared" si="9"/>
        <v>26</v>
      </c>
      <c r="AB35" s="114">
        <f t="shared" si="9"/>
        <v>27</v>
      </c>
      <c r="AC35" s="114">
        <f t="shared" si="9"/>
        <v>28</v>
      </c>
      <c r="AD35" s="114">
        <f t="shared" si="9"/>
        <v>29</v>
      </c>
      <c r="AE35" s="114">
        <f t="shared" si="9"/>
        <v>30</v>
      </c>
    </row>
    <row r="36" spans="1:31" x14ac:dyDescent="0.3">
      <c r="A36" s="113" t="s">
        <v>151</v>
      </c>
      <c r="B36" s="114">
        <f>B27</f>
        <v>0</v>
      </c>
      <c r="C36" s="114">
        <f t="shared" ref="C36" si="10">B37</f>
        <v>0</v>
      </c>
      <c r="D36" s="114">
        <f t="shared" ref="D36:AE36" si="11">C37</f>
        <v>0</v>
      </c>
      <c r="E36" s="114">
        <f t="shared" si="11"/>
        <v>0</v>
      </c>
      <c r="F36" s="114">
        <f t="shared" si="11"/>
        <v>0</v>
      </c>
      <c r="G36" s="114">
        <f t="shared" si="11"/>
        <v>0</v>
      </c>
      <c r="H36" s="114">
        <f t="shared" si="11"/>
        <v>0</v>
      </c>
      <c r="I36" s="114">
        <f t="shared" si="11"/>
        <v>0</v>
      </c>
      <c r="J36" s="114">
        <f t="shared" si="11"/>
        <v>0</v>
      </c>
      <c r="K36" s="114">
        <f t="shared" si="11"/>
        <v>0</v>
      </c>
      <c r="L36" s="114">
        <f t="shared" si="11"/>
        <v>0</v>
      </c>
      <c r="M36" s="114">
        <f t="shared" si="11"/>
        <v>0</v>
      </c>
      <c r="N36" s="114">
        <f t="shared" si="11"/>
        <v>0</v>
      </c>
      <c r="O36" s="114">
        <f t="shared" si="11"/>
        <v>0</v>
      </c>
      <c r="P36" s="114">
        <f t="shared" si="11"/>
        <v>0</v>
      </c>
      <c r="Q36" s="114">
        <f t="shared" si="11"/>
        <v>0</v>
      </c>
      <c r="R36" s="114">
        <f t="shared" si="11"/>
        <v>0</v>
      </c>
      <c r="S36" s="114">
        <f t="shared" si="11"/>
        <v>0</v>
      </c>
      <c r="T36" s="114">
        <f t="shared" si="11"/>
        <v>0</v>
      </c>
      <c r="U36" s="114">
        <f t="shared" si="11"/>
        <v>0</v>
      </c>
      <c r="V36" s="114">
        <f t="shared" si="11"/>
        <v>0</v>
      </c>
      <c r="W36" s="114">
        <f t="shared" si="11"/>
        <v>0</v>
      </c>
      <c r="X36" s="114">
        <f t="shared" si="11"/>
        <v>0</v>
      </c>
      <c r="Y36" s="114">
        <f t="shared" si="11"/>
        <v>0</v>
      </c>
      <c r="Z36" s="114">
        <f t="shared" si="11"/>
        <v>0</v>
      </c>
      <c r="AA36" s="114">
        <f t="shared" si="11"/>
        <v>0</v>
      </c>
      <c r="AB36" s="114">
        <f t="shared" si="11"/>
        <v>0</v>
      </c>
      <c r="AC36" s="114">
        <f t="shared" si="11"/>
        <v>0</v>
      </c>
      <c r="AD36" s="114">
        <f t="shared" si="11"/>
        <v>0</v>
      </c>
      <c r="AE36" s="114">
        <f t="shared" si="11"/>
        <v>0</v>
      </c>
    </row>
    <row r="37" spans="1:31" x14ac:dyDescent="0.3">
      <c r="A37" s="113" t="s">
        <v>152</v>
      </c>
      <c r="B37" s="114">
        <f>PV($B$28/12,12*($B$29-B$35),-$B$31)</f>
        <v>0</v>
      </c>
      <c r="C37" s="114">
        <f>IF($B$30&lt;=C35,0,PV($B$28/12,12*($B$29-C$35),-$B$31))</f>
        <v>0</v>
      </c>
      <c r="D37" s="114">
        <f t="shared" ref="D37:AE37" si="12">IF($B$30&lt;=D35,0,PV($B$28/12,12*($B$29-D$35),-$B$31))</f>
        <v>0</v>
      </c>
      <c r="E37" s="114">
        <f t="shared" si="12"/>
        <v>0</v>
      </c>
      <c r="F37" s="114">
        <f t="shared" si="12"/>
        <v>0</v>
      </c>
      <c r="G37" s="114">
        <f t="shared" si="12"/>
        <v>0</v>
      </c>
      <c r="H37" s="114">
        <f t="shared" si="12"/>
        <v>0</v>
      </c>
      <c r="I37" s="114">
        <f t="shared" si="12"/>
        <v>0</v>
      </c>
      <c r="J37" s="114">
        <f t="shared" si="12"/>
        <v>0</v>
      </c>
      <c r="K37" s="114">
        <f t="shared" si="12"/>
        <v>0</v>
      </c>
      <c r="L37" s="114">
        <f t="shared" si="12"/>
        <v>0</v>
      </c>
      <c r="M37" s="114">
        <f t="shared" si="12"/>
        <v>0</v>
      </c>
      <c r="N37" s="114">
        <f t="shared" si="12"/>
        <v>0</v>
      </c>
      <c r="O37" s="114">
        <f t="shared" si="12"/>
        <v>0</v>
      </c>
      <c r="P37" s="114">
        <f t="shared" si="12"/>
        <v>0</v>
      </c>
      <c r="Q37" s="114">
        <f t="shared" si="12"/>
        <v>0</v>
      </c>
      <c r="R37" s="114">
        <f t="shared" si="12"/>
        <v>0</v>
      </c>
      <c r="S37" s="114">
        <f t="shared" si="12"/>
        <v>0</v>
      </c>
      <c r="T37" s="114">
        <f t="shared" si="12"/>
        <v>0</v>
      </c>
      <c r="U37" s="114">
        <f t="shared" si="12"/>
        <v>0</v>
      </c>
      <c r="V37" s="114">
        <f t="shared" si="12"/>
        <v>0</v>
      </c>
      <c r="W37" s="114">
        <f t="shared" si="12"/>
        <v>0</v>
      </c>
      <c r="X37" s="114">
        <f t="shared" si="12"/>
        <v>0</v>
      </c>
      <c r="Y37" s="114">
        <f t="shared" si="12"/>
        <v>0</v>
      </c>
      <c r="Z37" s="114">
        <f t="shared" si="12"/>
        <v>0</v>
      </c>
      <c r="AA37" s="114">
        <f t="shared" si="12"/>
        <v>0</v>
      </c>
      <c r="AB37" s="114">
        <f t="shared" si="12"/>
        <v>0</v>
      </c>
      <c r="AC37" s="114">
        <f t="shared" si="12"/>
        <v>0</v>
      </c>
      <c r="AD37" s="114">
        <f t="shared" si="12"/>
        <v>0</v>
      </c>
      <c r="AE37" s="114">
        <f t="shared" si="12"/>
        <v>0</v>
      </c>
    </row>
    <row r="38" spans="1:31" x14ac:dyDescent="0.3">
      <c r="A38" s="113" t="s">
        <v>153</v>
      </c>
      <c r="B38" s="114">
        <f>B36-B37</f>
        <v>0</v>
      </c>
      <c r="C38" s="114">
        <f>IF($B$30&lt;=C35,C36,C36-PV($B$28/12,12*($B$29-C$35),-$B$31))</f>
        <v>0</v>
      </c>
      <c r="D38" s="114">
        <f t="shared" ref="D38:AE38" si="13">IF($B$30&lt;=D35,D36,D36-PV($B$28/12,12*($B$29-D$35),-$B$31))</f>
        <v>0</v>
      </c>
      <c r="E38" s="114">
        <f t="shared" si="13"/>
        <v>0</v>
      </c>
      <c r="F38" s="114">
        <f t="shared" si="13"/>
        <v>0</v>
      </c>
      <c r="G38" s="114">
        <f t="shared" si="13"/>
        <v>0</v>
      </c>
      <c r="H38" s="114">
        <f t="shared" si="13"/>
        <v>0</v>
      </c>
      <c r="I38" s="114">
        <f t="shared" si="13"/>
        <v>0</v>
      </c>
      <c r="J38" s="114">
        <f t="shared" si="13"/>
        <v>0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4">
        <f t="shared" si="13"/>
        <v>0</v>
      </c>
      <c r="O38" s="114">
        <f t="shared" si="13"/>
        <v>0</v>
      </c>
      <c r="P38" s="114">
        <f t="shared" si="13"/>
        <v>0</v>
      </c>
      <c r="Q38" s="114">
        <f t="shared" si="13"/>
        <v>0</v>
      </c>
      <c r="R38" s="114">
        <f t="shared" si="13"/>
        <v>0</v>
      </c>
      <c r="S38" s="114">
        <f t="shared" si="13"/>
        <v>0</v>
      </c>
      <c r="T38" s="114">
        <f t="shared" si="13"/>
        <v>0</v>
      </c>
      <c r="U38" s="114">
        <f t="shared" si="13"/>
        <v>0</v>
      </c>
      <c r="V38" s="114">
        <f t="shared" si="13"/>
        <v>0</v>
      </c>
      <c r="W38" s="114">
        <f t="shared" si="13"/>
        <v>0</v>
      </c>
      <c r="X38" s="114">
        <f t="shared" si="13"/>
        <v>0</v>
      </c>
      <c r="Y38" s="114">
        <f t="shared" si="13"/>
        <v>0</v>
      </c>
      <c r="Z38" s="114">
        <f t="shared" si="13"/>
        <v>0</v>
      </c>
      <c r="AA38" s="114">
        <f t="shared" si="13"/>
        <v>0</v>
      </c>
      <c r="AB38" s="114">
        <f t="shared" si="13"/>
        <v>0</v>
      </c>
      <c r="AC38" s="114">
        <f t="shared" si="13"/>
        <v>0</v>
      </c>
      <c r="AD38" s="114">
        <f t="shared" si="13"/>
        <v>0</v>
      </c>
      <c r="AE38" s="114">
        <f t="shared" si="13"/>
        <v>0</v>
      </c>
    </row>
    <row r="39" spans="1:31" x14ac:dyDescent="0.3">
      <c r="A39" s="113" t="s">
        <v>145</v>
      </c>
      <c r="B39" s="114">
        <f>$B$32-B38</f>
        <v>0</v>
      </c>
      <c r="C39" s="114">
        <f>IF($B$30&gt;=C35,$B$32-(C36-PV($B$28/12,12*($B$29-C$35),-$B$31)),0)</f>
        <v>0</v>
      </c>
      <c r="D39" s="114">
        <f t="shared" ref="D39:AE39" si="14">IF($B$30&gt;=D35,$B$32-(D36-PV($B$28/12,12*($B$29-D$35),-$B$31)),0)</f>
        <v>0</v>
      </c>
      <c r="E39" s="114">
        <f t="shared" si="14"/>
        <v>0</v>
      </c>
      <c r="F39" s="114">
        <f t="shared" si="14"/>
        <v>0</v>
      </c>
      <c r="G39" s="114">
        <f t="shared" si="14"/>
        <v>0</v>
      </c>
      <c r="H39" s="114">
        <f t="shared" si="14"/>
        <v>0</v>
      </c>
      <c r="I39" s="114">
        <f t="shared" si="14"/>
        <v>0</v>
      </c>
      <c r="J39" s="114">
        <f t="shared" si="14"/>
        <v>0</v>
      </c>
      <c r="K39" s="114">
        <f t="shared" si="14"/>
        <v>0</v>
      </c>
      <c r="L39" s="114">
        <f t="shared" si="14"/>
        <v>0</v>
      </c>
      <c r="M39" s="114">
        <f t="shared" si="14"/>
        <v>0</v>
      </c>
      <c r="N39" s="114">
        <f t="shared" si="14"/>
        <v>0</v>
      </c>
      <c r="O39" s="114">
        <f t="shared" si="14"/>
        <v>0</v>
      </c>
      <c r="P39" s="114">
        <f t="shared" si="14"/>
        <v>0</v>
      </c>
      <c r="Q39" s="114">
        <f t="shared" si="14"/>
        <v>0</v>
      </c>
      <c r="R39" s="114">
        <f t="shared" si="14"/>
        <v>0</v>
      </c>
      <c r="S39" s="114">
        <f t="shared" si="14"/>
        <v>0</v>
      </c>
      <c r="T39" s="114">
        <f t="shared" si="14"/>
        <v>0</v>
      </c>
      <c r="U39" s="114">
        <f t="shared" si="14"/>
        <v>0</v>
      </c>
      <c r="V39" s="114">
        <f t="shared" si="14"/>
        <v>0</v>
      </c>
      <c r="W39" s="114">
        <f t="shared" si="14"/>
        <v>0</v>
      </c>
      <c r="X39" s="114">
        <f t="shared" si="14"/>
        <v>0</v>
      </c>
      <c r="Y39" s="114">
        <f t="shared" si="14"/>
        <v>0</v>
      </c>
      <c r="Z39" s="114">
        <f t="shared" si="14"/>
        <v>0</v>
      </c>
      <c r="AA39" s="114">
        <f t="shared" si="14"/>
        <v>0</v>
      </c>
      <c r="AB39" s="114">
        <f t="shared" si="14"/>
        <v>0</v>
      </c>
      <c r="AC39" s="114">
        <f t="shared" si="14"/>
        <v>0</v>
      </c>
      <c r="AD39" s="114">
        <f t="shared" si="14"/>
        <v>0</v>
      </c>
      <c r="AE39" s="114">
        <f t="shared" si="14"/>
        <v>0</v>
      </c>
    </row>
    <row r="40" spans="1:31" x14ac:dyDescent="0.3">
      <c r="A40" s="113" t="s">
        <v>154</v>
      </c>
      <c r="B40" s="114">
        <f t="shared" ref="B40:C40" si="15">B38+B39</f>
        <v>0</v>
      </c>
      <c r="C40" s="114">
        <f t="shared" si="15"/>
        <v>0</v>
      </c>
      <c r="D40" s="114">
        <f t="shared" ref="D40:AE40" si="16">D38+D39</f>
        <v>0</v>
      </c>
      <c r="E40" s="114">
        <f t="shared" si="16"/>
        <v>0</v>
      </c>
      <c r="F40" s="114">
        <f t="shared" si="16"/>
        <v>0</v>
      </c>
      <c r="G40" s="114">
        <f t="shared" si="16"/>
        <v>0</v>
      </c>
      <c r="H40" s="114">
        <f t="shared" si="16"/>
        <v>0</v>
      </c>
      <c r="I40" s="114">
        <f t="shared" si="16"/>
        <v>0</v>
      </c>
      <c r="J40" s="114">
        <f t="shared" si="16"/>
        <v>0</v>
      </c>
      <c r="K40" s="114">
        <f t="shared" si="16"/>
        <v>0</v>
      </c>
      <c r="L40" s="114">
        <f t="shared" si="16"/>
        <v>0</v>
      </c>
      <c r="M40" s="114">
        <f t="shared" si="16"/>
        <v>0</v>
      </c>
      <c r="N40" s="114">
        <f t="shared" si="16"/>
        <v>0</v>
      </c>
      <c r="O40" s="114">
        <f t="shared" si="16"/>
        <v>0</v>
      </c>
      <c r="P40" s="114">
        <f t="shared" si="16"/>
        <v>0</v>
      </c>
      <c r="Q40" s="114">
        <f t="shared" si="16"/>
        <v>0</v>
      </c>
      <c r="R40" s="114">
        <f t="shared" si="16"/>
        <v>0</v>
      </c>
      <c r="S40" s="114">
        <f t="shared" si="16"/>
        <v>0</v>
      </c>
      <c r="T40" s="114">
        <f t="shared" si="16"/>
        <v>0</v>
      </c>
      <c r="U40" s="114">
        <f t="shared" si="16"/>
        <v>0</v>
      </c>
      <c r="V40" s="114">
        <f t="shared" si="16"/>
        <v>0</v>
      </c>
      <c r="W40" s="114">
        <f t="shared" si="16"/>
        <v>0</v>
      </c>
      <c r="X40" s="114">
        <f t="shared" si="16"/>
        <v>0</v>
      </c>
      <c r="Y40" s="114">
        <f t="shared" si="16"/>
        <v>0</v>
      </c>
      <c r="Z40" s="114">
        <f t="shared" si="16"/>
        <v>0</v>
      </c>
      <c r="AA40" s="114">
        <f t="shared" si="16"/>
        <v>0</v>
      </c>
      <c r="AB40" s="114">
        <f t="shared" si="16"/>
        <v>0</v>
      </c>
      <c r="AC40" s="114">
        <f t="shared" si="16"/>
        <v>0</v>
      </c>
      <c r="AD40" s="114">
        <f t="shared" si="16"/>
        <v>0</v>
      </c>
      <c r="AE40" s="114">
        <f t="shared" si="16"/>
        <v>0</v>
      </c>
    </row>
    <row r="41" spans="1:31" x14ac:dyDescent="0.3">
      <c r="A41" s="121"/>
      <c r="B41" s="121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</row>
    <row r="42" spans="1:31" x14ac:dyDescent="0.3">
      <c r="A42" s="120" t="str">
        <f>'Source of Funds'!B27</f>
        <v>Investor Equity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</row>
    <row r="43" spans="1:31" x14ac:dyDescent="0.3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</row>
    <row r="44" spans="1:31" x14ac:dyDescent="0.3">
      <c r="A44" s="113" t="s">
        <v>153</v>
      </c>
      <c r="B44" s="114">
        <f>'Source of Funds'!C27</f>
        <v>0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</row>
    <row r="45" spans="1:31" x14ac:dyDescent="0.3">
      <c r="A45" s="113" t="s">
        <v>145</v>
      </c>
      <c r="B45" s="115">
        <f>'Source of Funds'!D27</f>
        <v>0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</row>
    <row r="46" spans="1:31" x14ac:dyDescent="0.3">
      <c r="A46" s="113" t="s">
        <v>146</v>
      </c>
      <c r="B46" s="119">
        <f>'Source of Funds'!F27</f>
        <v>20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</row>
    <row r="47" spans="1:31" x14ac:dyDescent="0.3">
      <c r="A47" s="113" t="s">
        <v>147</v>
      </c>
      <c r="B47" s="114">
        <f>'Source of Funds'!E27</f>
        <v>17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</row>
    <row r="48" spans="1:31" x14ac:dyDescent="0.3">
      <c r="A48" s="113" t="s">
        <v>148</v>
      </c>
      <c r="B48" s="114">
        <f>IF(ISERR(PMT(B45/12,B46*12,-B44)),0,PMT(B45/12,B46*12,-B44))</f>
        <v>0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</row>
    <row r="49" spans="1:31" x14ac:dyDescent="0.3">
      <c r="A49" s="113" t="s">
        <v>149</v>
      </c>
      <c r="B49" s="114">
        <f>B48*12</f>
        <v>0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</row>
    <row r="50" spans="1:31" x14ac:dyDescent="0.3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</row>
    <row r="51" spans="1:31" x14ac:dyDescent="0.3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</row>
    <row r="52" spans="1:31" x14ac:dyDescent="0.3">
      <c r="A52" s="119" t="s">
        <v>150</v>
      </c>
      <c r="B52" s="114">
        <v>1</v>
      </c>
      <c r="C52" s="114">
        <f t="shared" ref="C52:AE52" si="17">B52+1</f>
        <v>2</v>
      </c>
      <c r="D52" s="114">
        <f t="shared" si="17"/>
        <v>3</v>
      </c>
      <c r="E52" s="114">
        <f t="shared" si="17"/>
        <v>4</v>
      </c>
      <c r="F52" s="114">
        <f t="shared" si="17"/>
        <v>5</v>
      </c>
      <c r="G52" s="114">
        <f t="shared" si="17"/>
        <v>6</v>
      </c>
      <c r="H52" s="114">
        <f t="shared" si="17"/>
        <v>7</v>
      </c>
      <c r="I52" s="114">
        <f t="shared" si="17"/>
        <v>8</v>
      </c>
      <c r="J52" s="114">
        <f t="shared" si="17"/>
        <v>9</v>
      </c>
      <c r="K52" s="114">
        <f t="shared" si="17"/>
        <v>10</v>
      </c>
      <c r="L52" s="114">
        <f t="shared" si="17"/>
        <v>11</v>
      </c>
      <c r="M52" s="114">
        <f t="shared" si="17"/>
        <v>12</v>
      </c>
      <c r="N52" s="114">
        <f t="shared" si="17"/>
        <v>13</v>
      </c>
      <c r="O52" s="114">
        <f t="shared" si="17"/>
        <v>14</v>
      </c>
      <c r="P52" s="114">
        <f t="shared" si="17"/>
        <v>15</v>
      </c>
      <c r="Q52" s="114">
        <f t="shared" si="17"/>
        <v>16</v>
      </c>
      <c r="R52" s="114">
        <f t="shared" si="17"/>
        <v>17</v>
      </c>
      <c r="S52" s="114">
        <f t="shared" si="17"/>
        <v>18</v>
      </c>
      <c r="T52" s="114">
        <f t="shared" si="17"/>
        <v>19</v>
      </c>
      <c r="U52" s="114">
        <f t="shared" si="17"/>
        <v>20</v>
      </c>
      <c r="V52" s="114">
        <f t="shared" si="17"/>
        <v>21</v>
      </c>
      <c r="W52" s="114">
        <f t="shared" si="17"/>
        <v>22</v>
      </c>
      <c r="X52" s="114">
        <f t="shared" si="17"/>
        <v>23</v>
      </c>
      <c r="Y52" s="114">
        <f t="shared" si="17"/>
        <v>24</v>
      </c>
      <c r="Z52" s="114">
        <f t="shared" si="17"/>
        <v>25</v>
      </c>
      <c r="AA52" s="114">
        <f t="shared" si="17"/>
        <v>26</v>
      </c>
      <c r="AB52" s="114">
        <f t="shared" si="17"/>
        <v>27</v>
      </c>
      <c r="AC52" s="114">
        <f t="shared" si="17"/>
        <v>28</v>
      </c>
      <c r="AD52" s="114">
        <f t="shared" si="17"/>
        <v>29</v>
      </c>
      <c r="AE52" s="114">
        <f t="shared" si="17"/>
        <v>30</v>
      </c>
    </row>
    <row r="53" spans="1:31" x14ac:dyDescent="0.3">
      <c r="A53" s="113" t="s">
        <v>151</v>
      </c>
      <c r="B53" s="114">
        <f>B44</f>
        <v>0</v>
      </c>
      <c r="C53" s="114">
        <f t="shared" ref="C53:AE53" si="18">B54</f>
        <v>0</v>
      </c>
      <c r="D53" s="114">
        <f t="shared" si="18"/>
        <v>0</v>
      </c>
      <c r="E53" s="114">
        <f t="shared" si="18"/>
        <v>0</v>
      </c>
      <c r="F53" s="114">
        <f t="shared" si="18"/>
        <v>0</v>
      </c>
      <c r="G53" s="114">
        <f t="shared" si="18"/>
        <v>0</v>
      </c>
      <c r="H53" s="114">
        <f t="shared" si="18"/>
        <v>0</v>
      </c>
      <c r="I53" s="114">
        <f t="shared" si="18"/>
        <v>0</v>
      </c>
      <c r="J53" s="114">
        <f t="shared" si="18"/>
        <v>0</v>
      </c>
      <c r="K53" s="114">
        <f t="shared" si="18"/>
        <v>0</v>
      </c>
      <c r="L53" s="114">
        <f t="shared" si="18"/>
        <v>0</v>
      </c>
      <c r="M53" s="114">
        <f t="shared" si="18"/>
        <v>0</v>
      </c>
      <c r="N53" s="114">
        <f t="shared" si="18"/>
        <v>0</v>
      </c>
      <c r="O53" s="114">
        <f t="shared" si="18"/>
        <v>0</v>
      </c>
      <c r="P53" s="114">
        <f t="shared" si="18"/>
        <v>0</v>
      </c>
      <c r="Q53" s="114">
        <f t="shared" si="18"/>
        <v>0</v>
      </c>
      <c r="R53" s="114">
        <f t="shared" si="18"/>
        <v>0</v>
      </c>
      <c r="S53" s="114">
        <f t="shared" si="18"/>
        <v>0</v>
      </c>
      <c r="T53" s="114">
        <f t="shared" si="18"/>
        <v>0</v>
      </c>
      <c r="U53" s="114">
        <f t="shared" si="18"/>
        <v>0</v>
      </c>
      <c r="V53" s="114">
        <f t="shared" si="18"/>
        <v>0</v>
      </c>
      <c r="W53" s="114">
        <f t="shared" si="18"/>
        <v>0</v>
      </c>
      <c r="X53" s="114">
        <f t="shared" si="18"/>
        <v>0</v>
      </c>
      <c r="Y53" s="114">
        <f t="shared" si="18"/>
        <v>0</v>
      </c>
      <c r="Z53" s="114">
        <f t="shared" si="18"/>
        <v>0</v>
      </c>
      <c r="AA53" s="114">
        <f t="shared" si="18"/>
        <v>0</v>
      </c>
      <c r="AB53" s="114">
        <f t="shared" si="18"/>
        <v>0</v>
      </c>
      <c r="AC53" s="114">
        <f t="shared" si="18"/>
        <v>0</v>
      </c>
      <c r="AD53" s="114">
        <f t="shared" si="18"/>
        <v>0</v>
      </c>
      <c r="AE53" s="114">
        <f t="shared" si="18"/>
        <v>0</v>
      </c>
    </row>
    <row r="54" spans="1:31" x14ac:dyDescent="0.3">
      <c r="A54" s="113" t="s">
        <v>152</v>
      </c>
      <c r="B54" s="114">
        <f>PV($B$45/12,12*($B$46-B$52),-$B$48)</f>
        <v>0</v>
      </c>
      <c r="C54" s="114">
        <f>IF($B$47&lt;=C52,0,PV($B$45/12,12*($B$46-C$52),-$B$48))</f>
        <v>0</v>
      </c>
      <c r="D54" s="114">
        <f t="shared" ref="D54:AE54" si="19">IF($B$47&lt;=D52,0,PV($B$45/12,12*($B$46-D$52),-$B$48))</f>
        <v>0</v>
      </c>
      <c r="E54" s="114">
        <f t="shared" si="19"/>
        <v>0</v>
      </c>
      <c r="F54" s="114">
        <f t="shared" si="19"/>
        <v>0</v>
      </c>
      <c r="G54" s="114">
        <f t="shared" si="19"/>
        <v>0</v>
      </c>
      <c r="H54" s="114">
        <f t="shared" si="19"/>
        <v>0</v>
      </c>
      <c r="I54" s="114">
        <f t="shared" si="19"/>
        <v>0</v>
      </c>
      <c r="J54" s="114">
        <f t="shared" si="19"/>
        <v>0</v>
      </c>
      <c r="K54" s="114">
        <f t="shared" si="19"/>
        <v>0</v>
      </c>
      <c r="L54" s="114">
        <f t="shared" si="19"/>
        <v>0</v>
      </c>
      <c r="M54" s="114">
        <f t="shared" si="19"/>
        <v>0</v>
      </c>
      <c r="N54" s="114">
        <f t="shared" si="19"/>
        <v>0</v>
      </c>
      <c r="O54" s="114">
        <f t="shared" si="19"/>
        <v>0</v>
      </c>
      <c r="P54" s="114">
        <f t="shared" si="19"/>
        <v>0</v>
      </c>
      <c r="Q54" s="114">
        <f t="shared" si="19"/>
        <v>0</v>
      </c>
      <c r="R54" s="114">
        <f t="shared" si="19"/>
        <v>0</v>
      </c>
      <c r="S54" s="114">
        <f t="shared" si="19"/>
        <v>0</v>
      </c>
      <c r="T54" s="114">
        <f t="shared" si="19"/>
        <v>0</v>
      </c>
      <c r="U54" s="114">
        <f t="shared" si="19"/>
        <v>0</v>
      </c>
      <c r="V54" s="114">
        <f t="shared" si="19"/>
        <v>0</v>
      </c>
      <c r="W54" s="114">
        <f t="shared" si="19"/>
        <v>0</v>
      </c>
      <c r="X54" s="114">
        <f t="shared" si="19"/>
        <v>0</v>
      </c>
      <c r="Y54" s="114">
        <f t="shared" si="19"/>
        <v>0</v>
      </c>
      <c r="Z54" s="114">
        <f t="shared" si="19"/>
        <v>0</v>
      </c>
      <c r="AA54" s="114">
        <f t="shared" si="19"/>
        <v>0</v>
      </c>
      <c r="AB54" s="114">
        <f t="shared" si="19"/>
        <v>0</v>
      </c>
      <c r="AC54" s="114">
        <f t="shared" si="19"/>
        <v>0</v>
      </c>
      <c r="AD54" s="114">
        <f t="shared" si="19"/>
        <v>0</v>
      </c>
      <c r="AE54" s="114">
        <f t="shared" si="19"/>
        <v>0</v>
      </c>
    </row>
    <row r="55" spans="1:31" x14ac:dyDescent="0.3">
      <c r="A55" s="113" t="s">
        <v>153</v>
      </c>
      <c r="B55" s="114">
        <f>B53-B54</f>
        <v>0</v>
      </c>
      <c r="C55" s="114">
        <f>IF($B$47&lt;=C52,C53,C53-PV($B$45/12,12*($B$46-C$52),-$B$48))</f>
        <v>0</v>
      </c>
      <c r="D55" s="114">
        <f t="shared" ref="D55:AE55" si="20">IF($B$47&lt;=D52,D53,D53-PV($B$45/12,12*($B$46-D$52),-$B$48))</f>
        <v>0</v>
      </c>
      <c r="E55" s="114">
        <f t="shared" si="20"/>
        <v>0</v>
      </c>
      <c r="F55" s="114">
        <f t="shared" si="20"/>
        <v>0</v>
      </c>
      <c r="G55" s="114">
        <f t="shared" si="20"/>
        <v>0</v>
      </c>
      <c r="H55" s="114">
        <f t="shared" si="20"/>
        <v>0</v>
      </c>
      <c r="I55" s="114">
        <f t="shared" si="20"/>
        <v>0</v>
      </c>
      <c r="J55" s="114">
        <f t="shared" si="20"/>
        <v>0</v>
      </c>
      <c r="K55" s="114">
        <f t="shared" si="20"/>
        <v>0</v>
      </c>
      <c r="L55" s="114">
        <f t="shared" si="20"/>
        <v>0</v>
      </c>
      <c r="M55" s="114">
        <f t="shared" si="20"/>
        <v>0</v>
      </c>
      <c r="N55" s="114">
        <f t="shared" si="20"/>
        <v>0</v>
      </c>
      <c r="O55" s="114">
        <f t="shared" si="20"/>
        <v>0</v>
      </c>
      <c r="P55" s="114">
        <f t="shared" si="20"/>
        <v>0</v>
      </c>
      <c r="Q55" s="114">
        <f t="shared" si="20"/>
        <v>0</v>
      </c>
      <c r="R55" s="114">
        <f t="shared" si="20"/>
        <v>0</v>
      </c>
      <c r="S55" s="114">
        <f t="shared" si="20"/>
        <v>0</v>
      </c>
      <c r="T55" s="114">
        <f t="shared" si="20"/>
        <v>0</v>
      </c>
      <c r="U55" s="114">
        <f t="shared" si="20"/>
        <v>0</v>
      </c>
      <c r="V55" s="114">
        <f t="shared" si="20"/>
        <v>0</v>
      </c>
      <c r="W55" s="114">
        <f t="shared" si="20"/>
        <v>0</v>
      </c>
      <c r="X55" s="114">
        <f t="shared" si="20"/>
        <v>0</v>
      </c>
      <c r="Y55" s="114">
        <f t="shared" si="20"/>
        <v>0</v>
      </c>
      <c r="Z55" s="114">
        <f t="shared" si="20"/>
        <v>0</v>
      </c>
      <c r="AA55" s="114">
        <f t="shared" si="20"/>
        <v>0</v>
      </c>
      <c r="AB55" s="114">
        <f t="shared" si="20"/>
        <v>0</v>
      </c>
      <c r="AC55" s="114">
        <f t="shared" si="20"/>
        <v>0</v>
      </c>
      <c r="AD55" s="114">
        <f t="shared" si="20"/>
        <v>0</v>
      </c>
      <c r="AE55" s="114">
        <f t="shared" si="20"/>
        <v>0</v>
      </c>
    </row>
    <row r="56" spans="1:31" x14ac:dyDescent="0.3">
      <c r="A56" s="113" t="s">
        <v>145</v>
      </c>
      <c r="B56" s="114">
        <f>$B$49-B55</f>
        <v>0</v>
      </c>
      <c r="C56" s="114">
        <f>IF($B$47&gt;=C52,$B$49-(C53-PV($B$45/12,12*($B$46-C$52),-$B$48)),0)</f>
        <v>0</v>
      </c>
      <c r="D56" s="114">
        <f t="shared" ref="D56:AE56" si="21">IF($B$47&gt;=D52,$B$49-(D53-PV($B$45/12,12*($B$46-D$52),-$B$48)),0)</f>
        <v>0</v>
      </c>
      <c r="E56" s="114">
        <f t="shared" si="21"/>
        <v>0</v>
      </c>
      <c r="F56" s="114">
        <f t="shared" si="21"/>
        <v>0</v>
      </c>
      <c r="G56" s="114">
        <f t="shared" si="21"/>
        <v>0</v>
      </c>
      <c r="H56" s="114">
        <f t="shared" si="21"/>
        <v>0</v>
      </c>
      <c r="I56" s="114">
        <f t="shared" si="21"/>
        <v>0</v>
      </c>
      <c r="J56" s="114">
        <f t="shared" si="21"/>
        <v>0</v>
      </c>
      <c r="K56" s="114">
        <f t="shared" si="21"/>
        <v>0</v>
      </c>
      <c r="L56" s="114">
        <f t="shared" si="21"/>
        <v>0</v>
      </c>
      <c r="M56" s="114">
        <f t="shared" si="21"/>
        <v>0</v>
      </c>
      <c r="N56" s="114">
        <f t="shared" si="21"/>
        <v>0</v>
      </c>
      <c r="O56" s="114">
        <f t="shared" si="21"/>
        <v>0</v>
      </c>
      <c r="P56" s="114">
        <f t="shared" si="21"/>
        <v>0</v>
      </c>
      <c r="Q56" s="114">
        <f t="shared" si="21"/>
        <v>0</v>
      </c>
      <c r="R56" s="114">
        <f t="shared" si="21"/>
        <v>0</v>
      </c>
      <c r="S56" s="114">
        <f t="shared" si="21"/>
        <v>0</v>
      </c>
      <c r="T56" s="114">
        <f t="shared" si="21"/>
        <v>0</v>
      </c>
      <c r="U56" s="114">
        <f t="shared" si="21"/>
        <v>0</v>
      </c>
      <c r="V56" s="114">
        <f t="shared" si="21"/>
        <v>0</v>
      </c>
      <c r="W56" s="114">
        <f t="shared" si="21"/>
        <v>0</v>
      </c>
      <c r="X56" s="114">
        <f t="shared" si="21"/>
        <v>0</v>
      </c>
      <c r="Y56" s="114">
        <f t="shared" si="21"/>
        <v>0</v>
      </c>
      <c r="Z56" s="114">
        <f t="shared" si="21"/>
        <v>0</v>
      </c>
      <c r="AA56" s="114">
        <f t="shared" si="21"/>
        <v>0</v>
      </c>
      <c r="AB56" s="114">
        <f t="shared" si="21"/>
        <v>0</v>
      </c>
      <c r="AC56" s="114">
        <f t="shared" si="21"/>
        <v>0</v>
      </c>
      <c r="AD56" s="114">
        <f t="shared" si="21"/>
        <v>0</v>
      </c>
      <c r="AE56" s="114">
        <f t="shared" si="21"/>
        <v>0</v>
      </c>
    </row>
    <row r="57" spans="1:31" x14ac:dyDescent="0.3">
      <c r="A57" s="113" t="s">
        <v>154</v>
      </c>
      <c r="B57" s="114">
        <f t="shared" ref="B57" si="22">B55+B56</f>
        <v>0</v>
      </c>
      <c r="C57" s="114">
        <f t="shared" ref="C57" si="23">C55+C56</f>
        <v>0</v>
      </c>
      <c r="D57" s="114">
        <f t="shared" ref="D57" si="24">D55+D56</f>
        <v>0</v>
      </c>
      <c r="E57" s="114">
        <f t="shared" ref="E57" si="25">E55+E56</f>
        <v>0</v>
      </c>
      <c r="F57" s="114">
        <f t="shared" ref="F57" si="26">F55+F56</f>
        <v>0</v>
      </c>
      <c r="G57" s="114">
        <f t="shared" ref="G57" si="27">G55+G56</f>
        <v>0</v>
      </c>
      <c r="H57" s="114">
        <f t="shared" ref="H57" si="28">H55+H56</f>
        <v>0</v>
      </c>
      <c r="I57" s="114">
        <f t="shared" ref="I57" si="29">I55+I56</f>
        <v>0</v>
      </c>
      <c r="J57" s="114">
        <f t="shared" ref="J57" si="30">J55+J56</f>
        <v>0</v>
      </c>
      <c r="K57" s="114">
        <f t="shared" ref="K57" si="31">K55+K56</f>
        <v>0</v>
      </c>
      <c r="L57" s="114">
        <f t="shared" ref="L57" si="32">L55+L56</f>
        <v>0</v>
      </c>
      <c r="M57" s="114">
        <f t="shared" ref="M57" si="33">M55+M56</f>
        <v>0</v>
      </c>
      <c r="N57" s="114">
        <f t="shared" ref="N57" si="34">N55+N56</f>
        <v>0</v>
      </c>
      <c r="O57" s="114">
        <f t="shared" ref="O57" si="35">O55+O56</f>
        <v>0</v>
      </c>
      <c r="P57" s="114">
        <f t="shared" ref="P57" si="36">P55+P56</f>
        <v>0</v>
      </c>
      <c r="Q57" s="114">
        <f t="shared" ref="Q57" si="37">Q55+Q56</f>
        <v>0</v>
      </c>
      <c r="R57" s="114">
        <f t="shared" ref="R57" si="38">R55+R56</f>
        <v>0</v>
      </c>
      <c r="S57" s="114">
        <f t="shared" ref="S57" si="39">S55+S56</f>
        <v>0</v>
      </c>
      <c r="T57" s="114">
        <f t="shared" ref="T57" si="40">T55+T56</f>
        <v>0</v>
      </c>
      <c r="U57" s="114">
        <f t="shared" ref="U57" si="41">U55+U56</f>
        <v>0</v>
      </c>
      <c r="V57" s="114">
        <f t="shared" ref="V57" si="42">V55+V56</f>
        <v>0</v>
      </c>
      <c r="W57" s="114">
        <f t="shared" ref="W57" si="43">W55+W56</f>
        <v>0</v>
      </c>
      <c r="X57" s="114">
        <f t="shared" ref="X57" si="44">X55+X56</f>
        <v>0</v>
      </c>
      <c r="Y57" s="114">
        <f t="shared" ref="Y57" si="45">Y55+Y56</f>
        <v>0</v>
      </c>
      <c r="Z57" s="114">
        <f t="shared" ref="Z57" si="46">Z55+Z56</f>
        <v>0</v>
      </c>
      <c r="AA57" s="114">
        <f t="shared" ref="AA57" si="47">AA55+AA56</f>
        <v>0</v>
      </c>
      <c r="AB57" s="114">
        <f t="shared" ref="AB57" si="48">AB55+AB56</f>
        <v>0</v>
      </c>
      <c r="AC57" s="114">
        <f t="shared" ref="AC57" si="49">AC55+AC56</f>
        <v>0</v>
      </c>
      <c r="AD57" s="114">
        <f t="shared" ref="AD57" si="50">AD55+AD56</f>
        <v>0</v>
      </c>
      <c r="AE57" s="114">
        <f t="shared" ref="AE57" si="51">AE55+AE56</f>
        <v>0</v>
      </c>
    </row>
    <row r="58" spans="1:31" x14ac:dyDescent="0.3">
      <c r="A58" s="121"/>
      <c r="B58" s="121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</row>
    <row r="59" spans="1:31" x14ac:dyDescent="0.3">
      <c r="A59" s="122" t="s">
        <v>155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</row>
    <row r="60" spans="1:31" x14ac:dyDescent="0.3">
      <c r="A60" s="120" t="str">
        <f>'Source of Funds'!B28</f>
        <v>Soft Debt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</row>
    <row r="61" spans="1:31" x14ac:dyDescent="0.3">
      <c r="A61" s="113" t="s">
        <v>153</v>
      </c>
      <c r="B61" s="114">
        <f>'Source of Funds'!C28</f>
        <v>0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</row>
    <row r="62" spans="1:31" x14ac:dyDescent="0.3">
      <c r="A62" s="113" t="s">
        <v>145</v>
      </c>
      <c r="B62" s="115">
        <f>'Source of Funds'!D28</f>
        <v>0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</row>
    <row r="63" spans="1:31" x14ac:dyDescent="0.3">
      <c r="A63" s="113" t="s">
        <v>156</v>
      </c>
      <c r="B63" s="114">
        <f>IF('Source of Funds'!F28="deferred",0,'Source of Funds'!F28)</f>
        <v>0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</row>
    <row r="64" spans="1:31" x14ac:dyDescent="0.3">
      <c r="A64" s="113" t="s">
        <v>147</v>
      </c>
      <c r="B64" s="114">
        <f>'Source of Funds'!E28</f>
        <v>30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</row>
    <row r="65" spans="1:31" x14ac:dyDescent="0.3">
      <c r="A65" s="113" t="s">
        <v>148</v>
      </c>
      <c r="B65" s="114">
        <f>IF(ISERR(PMT(B62/12,B63*12,-B61)),0,PMT(B62/12,B63*12,-B61))</f>
        <v>0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</row>
    <row r="66" spans="1:31" x14ac:dyDescent="0.3">
      <c r="A66" s="113" t="s">
        <v>149</v>
      </c>
      <c r="B66" s="114">
        <f>B65*12</f>
        <v>0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</row>
    <row r="67" spans="1:31" x14ac:dyDescent="0.3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</row>
    <row r="68" spans="1:31" x14ac:dyDescent="0.3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</row>
    <row r="69" spans="1:31" x14ac:dyDescent="0.3">
      <c r="A69" s="119" t="s">
        <v>150</v>
      </c>
      <c r="B69" s="114">
        <v>1</v>
      </c>
      <c r="C69" s="114">
        <f t="shared" ref="C69:AE69" si="52">B69+1</f>
        <v>2</v>
      </c>
      <c r="D69" s="114">
        <f t="shared" si="52"/>
        <v>3</v>
      </c>
      <c r="E69" s="114">
        <f t="shared" si="52"/>
        <v>4</v>
      </c>
      <c r="F69" s="114">
        <f t="shared" si="52"/>
        <v>5</v>
      </c>
      <c r="G69" s="114">
        <f t="shared" si="52"/>
        <v>6</v>
      </c>
      <c r="H69" s="114">
        <f t="shared" si="52"/>
        <v>7</v>
      </c>
      <c r="I69" s="114">
        <f t="shared" si="52"/>
        <v>8</v>
      </c>
      <c r="J69" s="114">
        <f t="shared" si="52"/>
        <v>9</v>
      </c>
      <c r="K69" s="114">
        <f t="shared" si="52"/>
        <v>10</v>
      </c>
      <c r="L69" s="114">
        <f t="shared" si="52"/>
        <v>11</v>
      </c>
      <c r="M69" s="114">
        <f t="shared" si="52"/>
        <v>12</v>
      </c>
      <c r="N69" s="114">
        <f t="shared" si="52"/>
        <v>13</v>
      </c>
      <c r="O69" s="114">
        <f t="shared" si="52"/>
        <v>14</v>
      </c>
      <c r="P69" s="114">
        <f t="shared" si="52"/>
        <v>15</v>
      </c>
      <c r="Q69" s="114">
        <f t="shared" si="52"/>
        <v>16</v>
      </c>
      <c r="R69" s="114">
        <f t="shared" si="52"/>
        <v>17</v>
      </c>
      <c r="S69" s="114">
        <f t="shared" si="52"/>
        <v>18</v>
      </c>
      <c r="T69" s="114">
        <f t="shared" si="52"/>
        <v>19</v>
      </c>
      <c r="U69" s="114">
        <f t="shared" si="52"/>
        <v>20</v>
      </c>
      <c r="V69" s="114">
        <f t="shared" si="52"/>
        <v>21</v>
      </c>
      <c r="W69" s="114">
        <f t="shared" si="52"/>
        <v>22</v>
      </c>
      <c r="X69" s="114">
        <f t="shared" si="52"/>
        <v>23</v>
      </c>
      <c r="Y69" s="114">
        <f t="shared" si="52"/>
        <v>24</v>
      </c>
      <c r="Z69" s="114">
        <f t="shared" si="52"/>
        <v>25</v>
      </c>
      <c r="AA69" s="114">
        <f t="shared" si="52"/>
        <v>26</v>
      </c>
      <c r="AB69" s="114">
        <f t="shared" si="52"/>
        <v>27</v>
      </c>
      <c r="AC69" s="114">
        <f t="shared" si="52"/>
        <v>28</v>
      </c>
      <c r="AD69" s="114">
        <f t="shared" si="52"/>
        <v>29</v>
      </c>
      <c r="AE69" s="114">
        <f t="shared" si="52"/>
        <v>30</v>
      </c>
    </row>
    <row r="70" spans="1:31" x14ac:dyDescent="0.3">
      <c r="A70" s="113" t="s">
        <v>151</v>
      </c>
      <c r="B70" s="114">
        <f>B61</f>
        <v>0</v>
      </c>
      <c r="C70" s="114">
        <f>IF(B71=0,B70,B71)</f>
        <v>0</v>
      </c>
      <c r="D70" s="114">
        <f t="shared" ref="D70:AE70" si="53">IF(C71=0,C70,C71)</f>
        <v>0</v>
      </c>
      <c r="E70" s="114">
        <f t="shared" si="53"/>
        <v>0</v>
      </c>
      <c r="F70" s="114">
        <f t="shared" si="53"/>
        <v>0</v>
      </c>
      <c r="G70" s="114">
        <f t="shared" si="53"/>
        <v>0</v>
      </c>
      <c r="H70" s="114">
        <f t="shared" si="53"/>
        <v>0</v>
      </c>
      <c r="I70" s="114">
        <f t="shared" si="53"/>
        <v>0</v>
      </c>
      <c r="J70" s="114">
        <f t="shared" si="53"/>
        <v>0</v>
      </c>
      <c r="K70" s="114">
        <f t="shared" si="53"/>
        <v>0</v>
      </c>
      <c r="L70" s="114">
        <f t="shared" si="53"/>
        <v>0</v>
      </c>
      <c r="M70" s="114">
        <f t="shared" si="53"/>
        <v>0</v>
      </c>
      <c r="N70" s="114">
        <f t="shared" si="53"/>
        <v>0</v>
      </c>
      <c r="O70" s="114">
        <f t="shared" si="53"/>
        <v>0</v>
      </c>
      <c r="P70" s="114">
        <f t="shared" si="53"/>
        <v>0</v>
      </c>
      <c r="Q70" s="114">
        <f t="shared" si="53"/>
        <v>0</v>
      </c>
      <c r="R70" s="114">
        <f t="shared" si="53"/>
        <v>0</v>
      </c>
      <c r="S70" s="114">
        <f t="shared" si="53"/>
        <v>0</v>
      </c>
      <c r="T70" s="114">
        <f t="shared" si="53"/>
        <v>0</v>
      </c>
      <c r="U70" s="114">
        <f t="shared" si="53"/>
        <v>0</v>
      </c>
      <c r="V70" s="114">
        <f t="shared" si="53"/>
        <v>0</v>
      </c>
      <c r="W70" s="114">
        <f t="shared" si="53"/>
        <v>0</v>
      </c>
      <c r="X70" s="114">
        <f t="shared" si="53"/>
        <v>0</v>
      </c>
      <c r="Y70" s="114">
        <f t="shared" si="53"/>
        <v>0</v>
      </c>
      <c r="Z70" s="114">
        <f t="shared" si="53"/>
        <v>0</v>
      </c>
      <c r="AA70" s="114">
        <f t="shared" si="53"/>
        <v>0</v>
      </c>
      <c r="AB70" s="114">
        <f t="shared" si="53"/>
        <v>0</v>
      </c>
      <c r="AC70" s="114">
        <f t="shared" si="53"/>
        <v>0</v>
      </c>
      <c r="AD70" s="114">
        <f t="shared" si="53"/>
        <v>0</v>
      </c>
      <c r="AE70" s="114">
        <f t="shared" si="53"/>
        <v>0</v>
      </c>
    </row>
    <row r="71" spans="1:31" x14ac:dyDescent="0.3">
      <c r="A71" s="113" t="s">
        <v>152</v>
      </c>
      <c r="B71" s="114">
        <f>IF(PV($B$62/12,12*($B$63-B$69),-$B$65),0,PV($B$62/12,12*($B$63-B$69),-$B$65))</f>
        <v>0</v>
      </c>
      <c r="C71" s="114">
        <f>IF($B$64&lt;=C69,0,PV($B$62/12,12*($B$63-C$69),-$B$65))</f>
        <v>0</v>
      </c>
      <c r="D71" s="114">
        <f t="shared" ref="D71:AE71" si="54">IF($B$64&lt;=D69,0,PV($B$62/12,12*($B$63-D$69),-$B$65))</f>
        <v>0</v>
      </c>
      <c r="E71" s="114">
        <f t="shared" si="54"/>
        <v>0</v>
      </c>
      <c r="F71" s="114">
        <f t="shared" si="54"/>
        <v>0</v>
      </c>
      <c r="G71" s="114">
        <f t="shared" si="54"/>
        <v>0</v>
      </c>
      <c r="H71" s="114">
        <f t="shared" si="54"/>
        <v>0</v>
      </c>
      <c r="I71" s="114">
        <f t="shared" si="54"/>
        <v>0</v>
      </c>
      <c r="J71" s="114">
        <f t="shared" si="54"/>
        <v>0</v>
      </c>
      <c r="K71" s="114">
        <f t="shared" si="54"/>
        <v>0</v>
      </c>
      <c r="L71" s="114">
        <f t="shared" si="54"/>
        <v>0</v>
      </c>
      <c r="M71" s="114">
        <f t="shared" si="54"/>
        <v>0</v>
      </c>
      <c r="N71" s="114">
        <f t="shared" si="54"/>
        <v>0</v>
      </c>
      <c r="O71" s="114">
        <f t="shared" si="54"/>
        <v>0</v>
      </c>
      <c r="P71" s="114">
        <f t="shared" si="54"/>
        <v>0</v>
      </c>
      <c r="Q71" s="114">
        <f t="shared" si="54"/>
        <v>0</v>
      </c>
      <c r="R71" s="114">
        <f t="shared" si="54"/>
        <v>0</v>
      </c>
      <c r="S71" s="114">
        <f t="shared" si="54"/>
        <v>0</v>
      </c>
      <c r="T71" s="114">
        <f t="shared" si="54"/>
        <v>0</v>
      </c>
      <c r="U71" s="114">
        <f t="shared" si="54"/>
        <v>0</v>
      </c>
      <c r="V71" s="114">
        <f t="shared" si="54"/>
        <v>0</v>
      </c>
      <c r="W71" s="114">
        <f t="shared" si="54"/>
        <v>0</v>
      </c>
      <c r="X71" s="114">
        <f t="shared" si="54"/>
        <v>0</v>
      </c>
      <c r="Y71" s="114">
        <f t="shared" si="54"/>
        <v>0</v>
      </c>
      <c r="Z71" s="114">
        <f t="shared" si="54"/>
        <v>0</v>
      </c>
      <c r="AA71" s="114">
        <f t="shared" si="54"/>
        <v>0</v>
      </c>
      <c r="AB71" s="114">
        <f t="shared" si="54"/>
        <v>0</v>
      </c>
      <c r="AC71" s="114">
        <f t="shared" si="54"/>
        <v>0</v>
      </c>
      <c r="AD71" s="114">
        <f t="shared" si="54"/>
        <v>0</v>
      </c>
      <c r="AE71" s="114">
        <f t="shared" si="54"/>
        <v>0</v>
      </c>
    </row>
    <row r="72" spans="1:31" hidden="1" x14ac:dyDescent="0.3">
      <c r="A72" s="113" t="s">
        <v>153</v>
      </c>
      <c r="B72" s="114">
        <f>IF(B71=0,0,B70-B71)</f>
        <v>0</v>
      </c>
      <c r="C72" s="114">
        <f>IF($B$64&lt;=C69,C70,C70-PV($B$62/12,12*($B$63-C$69),-$B$65))</f>
        <v>0</v>
      </c>
      <c r="D72" s="114">
        <f t="shared" ref="D72:AE72" si="55">IF($B$64&lt;=D69,D70,D70-PV($B$62/12,12*($B$63-D$69),-$B$65))</f>
        <v>0</v>
      </c>
      <c r="E72" s="114">
        <f t="shared" si="55"/>
        <v>0</v>
      </c>
      <c r="F72" s="114">
        <f t="shared" si="55"/>
        <v>0</v>
      </c>
      <c r="G72" s="114">
        <f t="shared" si="55"/>
        <v>0</v>
      </c>
      <c r="H72" s="114">
        <f t="shared" si="55"/>
        <v>0</v>
      </c>
      <c r="I72" s="114">
        <f t="shared" si="55"/>
        <v>0</v>
      </c>
      <c r="J72" s="114">
        <f t="shared" si="55"/>
        <v>0</v>
      </c>
      <c r="K72" s="114">
        <f t="shared" si="55"/>
        <v>0</v>
      </c>
      <c r="L72" s="114">
        <f t="shared" si="55"/>
        <v>0</v>
      </c>
      <c r="M72" s="114">
        <f t="shared" si="55"/>
        <v>0</v>
      </c>
      <c r="N72" s="114">
        <f t="shared" si="55"/>
        <v>0</v>
      </c>
      <c r="O72" s="114">
        <f t="shared" si="55"/>
        <v>0</v>
      </c>
      <c r="P72" s="114">
        <f t="shared" si="55"/>
        <v>0</v>
      </c>
      <c r="Q72" s="114">
        <f t="shared" si="55"/>
        <v>0</v>
      </c>
      <c r="R72" s="114">
        <f t="shared" si="55"/>
        <v>0</v>
      </c>
      <c r="S72" s="114">
        <f t="shared" si="55"/>
        <v>0</v>
      </c>
      <c r="T72" s="114">
        <f t="shared" si="55"/>
        <v>0</v>
      </c>
      <c r="U72" s="114">
        <f t="shared" si="55"/>
        <v>0</v>
      </c>
      <c r="V72" s="114">
        <f t="shared" si="55"/>
        <v>0</v>
      </c>
      <c r="W72" s="114">
        <f t="shared" si="55"/>
        <v>0</v>
      </c>
      <c r="X72" s="114">
        <f t="shared" si="55"/>
        <v>0</v>
      </c>
      <c r="Y72" s="114">
        <f t="shared" si="55"/>
        <v>0</v>
      </c>
      <c r="Z72" s="114">
        <f t="shared" si="55"/>
        <v>0</v>
      </c>
      <c r="AA72" s="114">
        <f t="shared" si="55"/>
        <v>0</v>
      </c>
      <c r="AB72" s="114">
        <f t="shared" si="55"/>
        <v>0</v>
      </c>
      <c r="AC72" s="114">
        <f t="shared" si="55"/>
        <v>0</v>
      </c>
      <c r="AD72" s="114">
        <f t="shared" si="55"/>
        <v>0</v>
      </c>
      <c r="AE72" s="114">
        <f t="shared" si="55"/>
        <v>0</v>
      </c>
    </row>
    <row r="73" spans="1:31" hidden="1" x14ac:dyDescent="0.3">
      <c r="A73" s="113" t="s">
        <v>145</v>
      </c>
      <c r="B73" s="114">
        <f>$B$66-B72</f>
        <v>0</v>
      </c>
      <c r="C73" s="114">
        <f>IF($B$64&gt;=C69,$B$66-(C70-PV($B$62/12,12*($B$63-C$69),-$B$65)),0)</f>
        <v>0</v>
      </c>
      <c r="D73" s="114">
        <f t="shared" ref="D73:AE73" si="56">IF($B$64&gt;=D69,$B$66-(D70-PV($B$62/12,12*($B$63-D$69),-$B$65)),0)</f>
        <v>0</v>
      </c>
      <c r="E73" s="114">
        <f t="shared" si="56"/>
        <v>0</v>
      </c>
      <c r="F73" s="114">
        <f t="shared" si="56"/>
        <v>0</v>
      </c>
      <c r="G73" s="114">
        <f t="shared" si="56"/>
        <v>0</v>
      </c>
      <c r="H73" s="114">
        <f t="shared" si="56"/>
        <v>0</v>
      </c>
      <c r="I73" s="114">
        <f t="shared" si="56"/>
        <v>0</v>
      </c>
      <c r="J73" s="114">
        <f t="shared" si="56"/>
        <v>0</v>
      </c>
      <c r="K73" s="114">
        <f t="shared" si="56"/>
        <v>0</v>
      </c>
      <c r="L73" s="114">
        <f t="shared" si="56"/>
        <v>0</v>
      </c>
      <c r="M73" s="114">
        <f t="shared" si="56"/>
        <v>0</v>
      </c>
      <c r="N73" s="114">
        <f t="shared" si="56"/>
        <v>0</v>
      </c>
      <c r="O73" s="114">
        <f t="shared" si="56"/>
        <v>0</v>
      </c>
      <c r="P73" s="114">
        <f t="shared" si="56"/>
        <v>0</v>
      </c>
      <c r="Q73" s="114">
        <f t="shared" si="56"/>
        <v>0</v>
      </c>
      <c r="R73" s="114">
        <f t="shared" si="56"/>
        <v>0</v>
      </c>
      <c r="S73" s="114">
        <f t="shared" si="56"/>
        <v>0</v>
      </c>
      <c r="T73" s="114">
        <f t="shared" si="56"/>
        <v>0</v>
      </c>
      <c r="U73" s="114">
        <f t="shared" si="56"/>
        <v>0</v>
      </c>
      <c r="V73" s="114">
        <f t="shared" si="56"/>
        <v>0</v>
      </c>
      <c r="W73" s="114">
        <f t="shared" si="56"/>
        <v>0</v>
      </c>
      <c r="X73" s="114">
        <f t="shared" si="56"/>
        <v>0</v>
      </c>
      <c r="Y73" s="114">
        <f t="shared" si="56"/>
        <v>0</v>
      </c>
      <c r="Z73" s="114">
        <f t="shared" si="56"/>
        <v>0</v>
      </c>
      <c r="AA73" s="114">
        <f t="shared" si="56"/>
        <v>0</v>
      </c>
      <c r="AB73" s="114">
        <f t="shared" si="56"/>
        <v>0</v>
      </c>
      <c r="AC73" s="114">
        <f t="shared" si="56"/>
        <v>0</v>
      </c>
      <c r="AD73" s="114">
        <f t="shared" si="56"/>
        <v>0</v>
      </c>
      <c r="AE73" s="114">
        <f t="shared" si="56"/>
        <v>0</v>
      </c>
    </row>
    <row r="74" spans="1:31" hidden="1" x14ac:dyDescent="0.3">
      <c r="A74" s="113" t="s">
        <v>154</v>
      </c>
      <c r="B74" s="114">
        <f t="shared" ref="B74" si="57">B72+B73</f>
        <v>0</v>
      </c>
      <c r="C74" s="114">
        <f t="shared" ref="C74" si="58">C72+C73</f>
        <v>0</v>
      </c>
      <c r="D74" s="114">
        <f t="shared" ref="D74" si="59">D72+D73</f>
        <v>0</v>
      </c>
      <c r="E74" s="114">
        <f t="shared" ref="E74" si="60">E72+E73</f>
        <v>0</v>
      </c>
      <c r="F74" s="114">
        <f t="shared" ref="F74" si="61">F72+F73</f>
        <v>0</v>
      </c>
      <c r="G74" s="114">
        <f t="shared" ref="G74" si="62">G72+G73</f>
        <v>0</v>
      </c>
      <c r="H74" s="114">
        <f t="shared" ref="H74" si="63">H72+H73</f>
        <v>0</v>
      </c>
      <c r="I74" s="114">
        <f t="shared" ref="I74" si="64">I72+I73</f>
        <v>0</v>
      </c>
      <c r="J74" s="114">
        <f t="shared" ref="J74" si="65">J72+J73</f>
        <v>0</v>
      </c>
      <c r="K74" s="114">
        <f t="shared" ref="K74" si="66">K72+K73</f>
        <v>0</v>
      </c>
      <c r="L74" s="114">
        <f t="shared" ref="L74" si="67">L72+L73</f>
        <v>0</v>
      </c>
      <c r="M74" s="114">
        <f t="shared" ref="M74" si="68">M72+M73</f>
        <v>0</v>
      </c>
      <c r="N74" s="114">
        <f t="shared" ref="N74" si="69">N72+N73</f>
        <v>0</v>
      </c>
      <c r="O74" s="114">
        <f t="shared" ref="O74" si="70">O72+O73</f>
        <v>0</v>
      </c>
      <c r="P74" s="114">
        <f t="shared" ref="P74" si="71">P72+P73</f>
        <v>0</v>
      </c>
      <c r="Q74" s="114">
        <f t="shared" ref="Q74" si="72">Q72+Q73</f>
        <v>0</v>
      </c>
      <c r="R74" s="114">
        <f t="shared" ref="R74" si="73">R72+R73</f>
        <v>0</v>
      </c>
      <c r="S74" s="114">
        <f t="shared" ref="S74" si="74">S72+S73</f>
        <v>0</v>
      </c>
      <c r="T74" s="114">
        <f t="shared" ref="T74" si="75">T72+T73</f>
        <v>0</v>
      </c>
      <c r="U74" s="114">
        <f t="shared" ref="U74" si="76">U72+U73</f>
        <v>0</v>
      </c>
      <c r="V74" s="114">
        <f t="shared" ref="V74" si="77">V72+V73</f>
        <v>0</v>
      </c>
      <c r="W74" s="114">
        <f t="shared" ref="W74" si="78">W72+W73</f>
        <v>0</v>
      </c>
      <c r="X74" s="114">
        <f t="shared" ref="X74" si="79">X72+X73</f>
        <v>0</v>
      </c>
      <c r="Y74" s="114">
        <f t="shared" ref="Y74" si="80">Y72+Y73</f>
        <v>0</v>
      </c>
      <c r="Z74" s="114">
        <f t="shared" ref="Z74" si="81">Z72+Z73</f>
        <v>0</v>
      </c>
      <c r="AA74" s="114">
        <f t="shared" ref="AA74" si="82">AA72+AA73</f>
        <v>0</v>
      </c>
      <c r="AB74" s="114">
        <f t="shared" ref="AB74" si="83">AB72+AB73</f>
        <v>0</v>
      </c>
      <c r="AC74" s="114">
        <f t="shared" ref="AC74" si="84">AC72+AC73</f>
        <v>0</v>
      </c>
      <c r="AD74" s="114">
        <f t="shared" ref="AD74" si="85">AD72+AD73</f>
        <v>0</v>
      </c>
      <c r="AE74" s="114">
        <f t="shared" ref="AE74" si="86">AE72+AE73</f>
        <v>0</v>
      </c>
    </row>
    <row r="75" spans="1:31" x14ac:dyDescent="0.3">
      <c r="A75" s="121"/>
      <c r="B75" s="121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</row>
    <row r="76" spans="1:31" x14ac:dyDescent="0.3">
      <c r="A76" s="120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</row>
    <row r="77" spans="1:31" x14ac:dyDescent="0.3">
      <c r="A77" s="120" t="str">
        <f>'Source of Funds'!B29</f>
        <v>Soft Debt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</row>
    <row r="78" spans="1:31" x14ac:dyDescent="0.3">
      <c r="A78" s="113" t="s">
        <v>153</v>
      </c>
      <c r="B78" s="114">
        <f>'Source of Funds'!C29</f>
        <v>0</v>
      </c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</row>
    <row r="79" spans="1:31" x14ac:dyDescent="0.3">
      <c r="A79" s="113" t="s">
        <v>145</v>
      </c>
      <c r="B79" s="115">
        <f>'Source of Funds'!D29</f>
        <v>0</v>
      </c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</row>
    <row r="80" spans="1:31" x14ac:dyDescent="0.3">
      <c r="A80" s="113" t="s">
        <v>146</v>
      </c>
      <c r="B80" s="114">
        <f>IF('Source of Funds'!F29="deferred",0,'Source of Funds'!F29)</f>
        <v>0</v>
      </c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</row>
    <row r="81" spans="1:31" x14ac:dyDescent="0.3">
      <c r="A81" s="113" t="s">
        <v>147</v>
      </c>
      <c r="B81" s="114">
        <f>'Source of Funds'!E29</f>
        <v>30</v>
      </c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</row>
    <row r="82" spans="1:31" x14ac:dyDescent="0.3">
      <c r="A82" s="113" t="s">
        <v>148</v>
      </c>
      <c r="B82" s="114">
        <f>IF(ISERR(PMT(B79/12,B80*12,-B78)),0,PMT(B79/12,B80*12,-B78))</f>
        <v>0</v>
      </c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</row>
    <row r="83" spans="1:31" x14ac:dyDescent="0.3">
      <c r="A83" s="113" t="s">
        <v>149</v>
      </c>
      <c r="B83" s="114">
        <f>B82*12</f>
        <v>0</v>
      </c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</row>
    <row r="84" spans="1:31" x14ac:dyDescent="0.3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</row>
    <row r="85" spans="1:31" x14ac:dyDescent="0.3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</row>
    <row r="86" spans="1:31" x14ac:dyDescent="0.3">
      <c r="A86" s="119" t="s">
        <v>150</v>
      </c>
      <c r="B86" s="114">
        <v>1</v>
      </c>
      <c r="C86" s="114">
        <f t="shared" ref="C86:AE86" si="87">B86+1</f>
        <v>2</v>
      </c>
      <c r="D86" s="114">
        <f t="shared" si="87"/>
        <v>3</v>
      </c>
      <c r="E86" s="114">
        <f t="shared" si="87"/>
        <v>4</v>
      </c>
      <c r="F86" s="114">
        <f t="shared" si="87"/>
        <v>5</v>
      </c>
      <c r="G86" s="114">
        <f t="shared" si="87"/>
        <v>6</v>
      </c>
      <c r="H86" s="114">
        <f t="shared" si="87"/>
        <v>7</v>
      </c>
      <c r="I86" s="114">
        <f t="shared" si="87"/>
        <v>8</v>
      </c>
      <c r="J86" s="114">
        <f t="shared" si="87"/>
        <v>9</v>
      </c>
      <c r="K86" s="114">
        <f t="shared" si="87"/>
        <v>10</v>
      </c>
      <c r="L86" s="114">
        <f t="shared" si="87"/>
        <v>11</v>
      </c>
      <c r="M86" s="114">
        <f t="shared" si="87"/>
        <v>12</v>
      </c>
      <c r="N86" s="114">
        <f t="shared" si="87"/>
        <v>13</v>
      </c>
      <c r="O86" s="114">
        <f t="shared" si="87"/>
        <v>14</v>
      </c>
      <c r="P86" s="114">
        <f t="shared" si="87"/>
        <v>15</v>
      </c>
      <c r="Q86" s="114">
        <f t="shared" si="87"/>
        <v>16</v>
      </c>
      <c r="R86" s="114">
        <f t="shared" si="87"/>
        <v>17</v>
      </c>
      <c r="S86" s="114">
        <f t="shared" si="87"/>
        <v>18</v>
      </c>
      <c r="T86" s="114">
        <f t="shared" si="87"/>
        <v>19</v>
      </c>
      <c r="U86" s="114">
        <f t="shared" si="87"/>
        <v>20</v>
      </c>
      <c r="V86" s="114">
        <f t="shared" si="87"/>
        <v>21</v>
      </c>
      <c r="W86" s="114">
        <f t="shared" si="87"/>
        <v>22</v>
      </c>
      <c r="X86" s="114">
        <f t="shared" si="87"/>
        <v>23</v>
      </c>
      <c r="Y86" s="114">
        <f t="shared" si="87"/>
        <v>24</v>
      </c>
      <c r="Z86" s="114">
        <f t="shared" si="87"/>
        <v>25</v>
      </c>
      <c r="AA86" s="114">
        <f t="shared" si="87"/>
        <v>26</v>
      </c>
      <c r="AB86" s="114">
        <f t="shared" si="87"/>
        <v>27</v>
      </c>
      <c r="AC86" s="114">
        <f t="shared" si="87"/>
        <v>28</v>
      </c>
      <c r="AD86" s="114">
        <f t="shared" si="87"/>
        <v>29</v>
      </c>
      <c r="AE86" s="114">
        <f t="shared" si="87"/>
        <v>30</v>
      </c>
    </row>
    <row r="87" spans="1:31" x14ac:dyDescent="0.3">
      <c r="A87" s="113" t="s">
        <v>151</v>
      </c>
      <c r="B87" s="114">
        <f>B78</f>
        <v>0</v>
      </c>
      <c r="C87" s="114">
        <f>IF(B88=0,B87,B88)</f>
        <v>0</v>
      </c>
      <c r="D87" s="114">
        <f t="shared" ref="D87:AE87" si="88">IF(C88=0,C87,C88)</f>
        <v>0</v>
      </c>
      <c r="E87" s="114">
        <f t="shared" si="88"/>
        <v>0</v>
      </c>
      <c r="F87" s="114">
        <f t="shared" si="88"/>
        <v>0</v>
      </c>
      <c r="G87" s="114">
        <f t="shared" si="88"/>
        <v>0</v>
      </c>
      <c r="H87" s="114">
        <f t="shared" si="88"/>
        <v>0</v>
      </c>
      <c r="I87" s="114">
        <f t="shared" si="88"/>
        <v>0</v>
      </c>
      <c r="J87" s="114">
        <f t="shared" si="88"/>
        <v>0</v>
      </c>
      <c r="K87" s="114">
        <f t="shared" si="88"/>
        <v>0</v>
      </c>
      <c r="L87" s="114">
        <f t="shared" si="88"/>
        <v>0</v>
      </c>
      <c r="M87" s="114">
        <f t="shared" si="88"/>
        <v>0</v>
      </c>
      <c r="N87" s="114">
        <f t="shared" si="88"/>
        <v>0</v>
      </c>
      <c r="O87" s="114">
        <f t="shared" si="88"/>
        <v>0</v>
      </c>
      <c r="P87" s="114">
        <f t="shared" si="88"/>
        <v>0</v>
      </c>
      <c r="Q87" s="114">
        <f t="shared" si="88"/>
        <v>0</v>
      </c>
      <c r="R87" s="114">
        <f t="shared" si="88"/>
        <v>0</v>
      </c>
      <c r="S87" s="114">
        <f t="shared" si="88"/>
        <v>0</v>
      </c>
      <c r="T87" s="114">
        <f t="shared" si="88"/>
        <v>0</v>
      </c>
      <c r="U87" s="114">
        <f t="shared" si="88"/>
        <v>0</v>
      </c>
      <c r="V87" s="114">
        <f t="shared" si="88"/>
        <v>0</v>
      </c>
      <c r="W87" s="114">
        <f t="shared" si="88"/>
        <v>0</v>
      </c>
      <c r="X87" s="114">
        <f t="shared" si="88"/>
        <v>0</v>
      </c>
      <c r="Y87" s="114">
        <f t="shared" si="88"/>
        <v>0</v>
      </c>
      <c r="Z87" s="114">
        <f t="shared" si="88"/>
        <v>0</v>
      </c>
      <c r="AA87" s="114">
        <f t="shared" si="88"/>
        <v>0</v>
      </c>
      <c r="AB87" s="114">
        <f t="shared" si="88"/>
        <v>0</v>
      </c>
      <c r="AC87" s="114">
        <f t="shared" si="88"/>
        <v>0</v>
      </c>
      <c r="AD87" s="114">
        <f t="shared" si="88"/>
        <v>0</v>
      </c>
      <c r="AE87" s="114">
        <f t="shared" si="88"/>
        <v>0</v>
      </c>
    </row>
    <row r="88" spans="1:31" x14ac:dyDescent="0.3">
      <c r="A88" s="113" t="s">
        <v>152</v>
      </c>
      <c r="B88" s="114">
        <f>PV($B$79/12,12*($B$80-B$86),-$B$82)</f>
        <v>0</v>
      </c>
      <c r="C88" s="114">
        <f>IF($B$81&lt;=C86,0,PV($B$79/12,12*($B$80-C$86),-$B$82))</f>
        <v>0</v>
      </c>
      <c r="D88" s="114">
        <f t="shared" ref="D88:AE88" si="89">IF($B$81&lt;=D86,0,PV($B$79/12,12*($B$80-D$86),-$B$82))</f>
        <v>0</v>
      </c>
      <c r="E88" s="114">
        <f t="shared" si="89"/>
        <v>0</v>
      </c>
      <c r="F88" s="114">
        <f t="shared" si="89"/>
        <v>0</v>
      </c>
      <c r="G88" s="114">
        <f t="shared" si="89"/>
        <v>0</v>
      </c>
      <c r="H88" s="114">
        <f t="shared" si="89"/>
        <v>0</v>
      </c>
      <c r="I88" s="114">
        <f t="shared" si="89"/>
        <v>0</v>
      </c>
      <c r="J88" s="114">
        <f t="shared" si="89"/>
        <v>0</v>
      </c>
      <c r="K88" s="114">
        <f t="shared" si="89"/>
        <v>0</v>
      </c>
      <c r="L88" s="114">
        <f t="shared" si="89"/>
        <v>0</v>
      </c>
      <c r="M88" s="114">
        <f t="shared" si="89"/>
        <v>0</v>
      </c>
      <c r="N88" s="114">
        <f t="shared" si="89"/>
        <v>0</v>
      </c>
      <c r="O88" s="114">
        <f t="shared" si="89"/>
        <v>0</v>
      </c>
      <c r="P88" s="114">
        <f t="shared" si="89"/>
        <v>0</v>
      </c>
      <c r="Q88" s="114">
        <f t="shared" si="89"/>
        <v>0</v>
      </c>
      <c r="R88" s="114">
        <f t="shared" si="89"/>
        <v>0</v>
      </c>
      <c r="S88" s="114">
        <f t="shared" si="89"/>
        <v>0</v>
      </c>
      <c r="T88" s="114">
        <f t="shared" si="89"/>
        <v>0</v>
      </c>
      <c r="U88" s="114">
        <f t="shared" si="89"/>
        <v>0</v>
      </c>
      <c r="V88" s="114">
        <f t="shared" si="89"/>
        <v>0</v>
      </c>
      <c r="W88" s="114">
        <f t="shared" si="89"/>
        <v>0</v>
      </c>
      <c r="X88" s="114">
        <f t="shared" si="89"/>
        <v>0</v>
      </c>
      <c r="Y88" s="114">
        <f t="shared" si="89"/>
        <v>0</v>
      </c>
      <c r="Z88" s="114">
        <f t="shared" si="89"/>
        <v>0</v>
      </c>
      <c r="AA88" s="114">
        <f t="shared" si="89"/>
        <v>0</v>
      </c>
      <c r="AB88" s="114">
        <f t="shared" si="89"/>
        <v>0</v>
      </c>
      <c r="AC88" s="114">
        <f t="shared" si="89"/>
        <v>0</v>
      </c>
      <c r="AD88" s="114">
        <f t="shared" si="89"/>
        <v>0</v>
      </c>
      <c r="AE88" s="114">
        <f t="shared" si="89"/>
        <v>0</v>
      </c>
    </row>
    <row r="89" spans="1:31" hidden="1" x14ac:dyDescent="0.3">
      <c r="A89" s="113" t="s">
        <v>153</v>
      </c>
      <c r="B89" s="114">
        <f>IF(B88=0,0,B87-B88)</f>
        <v>0</v>
      </c>
      <c r="C89" s="114">
        <f>IF($B$81&lt;=C86,C87,C87-PV($B$79/12,12*($B$80-C$86),-$B$82))</f>
        <v>0</v>
      </c>
      <c r="D89" s="114">
        <f t="shared" ref="D89:AE89" si="90">IF($B$81&lt;=D86,D87,D87-PV($B$79/12,12*($B$80-D$86),-$B$82))</f>
        <v>0</v>
      </c>
      <c r="E89" s="114">
        <f t="shared" si="90"/>
        <v>0</v>
      </c>
      <c r="F89" s="114">
        <f t="shared" si="90"/>
        <v>0</v>
      </c>
      <c r="G89" s="114">
        <f t="shared" si="90"/>
        <v>0</v>
      </c>
      <c r="H89" s="114">
        <f t="shared" si="90"/>
        <v>0</v>
      </c>
      <c r="I89" s="114">
        <f t="shared" si="90"/>
        <v>0</v>
      </c>
      <c r="J89" s="114">
        <f t="shared" si="90"/>
        <v>0</v>
      </c>
      <c r="K89" s="114">
        <f t="shared" si="90"/>
        <v>0</v>
      </c>
      <c r="L89" s="114">
        <f t="shared" si="90"/>
        <v>0</v>
      </c>
      <c r="M89" s="114">
        <f t="shared" si="90"/>
        <v>0</v>
      </c>
      <c r="N89" s="114">
        <f t="shared" si="90"/>
        <v>0</v>
      </c>
      <c r="O89" s="114">
        <f t="shared" si="90"/>
        <v>0</v>
      </c>
      <c r="P89" s="114">
        <f t="shared" si="90"/>
        <v>0</v>
      </c>
      <c r="Q89" s="114">
        <f t="shared" si="90"/>
        <v>0</v>
      </c>
      <c r="R89" s="114">
        <f t="shared" si="90"/>
        <v>0</v>
      </c>
      <c r="S89" s="114">
        <f t="shared" si="90"/>
        <v>0</v>
      </c>
      <c r="T89" s="114">
        <f t="shared" si="90"/>
        <v>0</v>
      </c>
      <c r="U89" s="114">
        <f t="shared" si="90"/>
        <v>0</v>
      </c>
      <c r="V89" s="114">
        <f t="shared" si="90"/>
        <v>0</v>
      </c>
      <c r="W89" s="114">
        <f t="shared" si="90"/>
        <v>0</v>
      </c>
      <c r="X89" s="114">
        <f t="shared" si="90"/>
        <v>0</v>
      </c>
      <c r="Y89" s="114">
        <f t="shared" si="90"/>
        <v>0</v>
      </c>
      <c r="Z89" s="114">
        <f t="shared" si="90"/>
        <v>0</v>
      </c>
      <c r="AA89" s="114">
        <f t="shared" si="90"/>
        <v>0</v>
      </c>
      <c r="AB89" s="114">
        <f t="shared" si="90"/>
        <v>0</v>
      </c>
      <c r="AC89" s="114">
        <f t="shared" si="90"/>
        <v>0</v>
      </c>
      <c r="AD89" s="114">
        <f t="shared" si="90"/>
        <v>0</v>
      </c>
      <c r="AE89" s="114">
        <f t="shared" si="90"/>
        <v>0</v>
      </c>
    </row>
    <row r="90" spans="1:31" hidden="1" x14ac:dyDescent="0.3">
      <c r="A90" s="113" t="s">
        <v>145</v>
      </c>
      <c r="B90" s="114">
        <f>$B$83-B89</f>
        <v>0</v>
      </c>
      <c r="C90" s="114">
        <f>IF($B$81&gt;=C86,$B$83-(C87-PV($B$79/12,12*($B$80-C$86),-$B$82)),0)</f>
        <v>0</v>
      </c>
      <c r="D90" s="114">
        <f t="shared" ref="D90:AE90" si="91">IF($B$81&gt;=D86,$B$83-(D87-PV($B$79/12,12*($B$80-D$86),-$B$82)),0)</f>
        <v>0</v>
      </c>
      <c r="E90" s="114">
        <f t="shared" si="91"/>
        <v>0</v>
      </c>
      <c r="F90" s="114">
        <f t="shared" si="91"/>
        <v>0</v>
      </c>
      <c r="G90" s="114">
        <f t="shared" si="91"/>
        <v>0</v>
      </c>
      <c r="H90" s="114">
        <f t="shared" si="91"/>
        <v>0</v>
      </c>
      <c r="I90" s="114">
        <f t="shared" si="91"/>
        <v>0</v>
      </c>
      <c r="J90" s="114">
        <f t="shared" si="91"/>
        <v>0</v>
      </c>
      <c r="K90" s="114">
        <f t="shared" si="91"/>
        <v>0</v>
      </c>
      <c r="L90" s="114">
        <f t="shared" si="91"/>
        <v>0</v>
      </c>
      <c r="M90" s="114">
        <f t="shared" si="91"/>
        <v>0</v>
      </c>
      <c r="N90" s="114">
        <f t="shared" si="91"/>
        <v>0</v>
      </c>
      <c r="O90" s="114">
        <f t="shared" si="91"/>
        <v>0</v>
      </c>
      <c r="P90" s="114">
        <f t="shared" si="91"/>
        <v>0</v>
      </c>
      <c r="Q90" s="114">
        <f t="shared" si="91"/>
        <v>0</v>
      </c>
      <c r="R90" s="114">
        <f t="shared" si="91"/>
        <v>0</v>
      </c>
      <c r="S90" s="114">
        <f t="shared" si="91"/>
        <v>0</v>
      </c>
      <c r="T90" s="114">
        <f t="shared" si="91"/>
        <v>0</v>
      </c>
      <c r="U90" s="114">
        <f t="shared" si="91"/>
        <v>0</v>
      </c>
      <c r="V90" s="114">
        <f t="shared" si="91"/>
        <v>0</v>
      </c>
      <c r="W90" s="114">
        <f t="shared" si="91"/>
        <v>0</v>
      </c>
      <c r="X90" s="114">
        <f t="shared" si="91"/>
        <v>0</v>
      </c>
      <c r="Y90" s="114">
        <f t="shared" si="91"/>
        <v>0</v>
      </c>
      <c r="Z90" s="114">
        <f t="shared" si="91"/>
        <v>0</v>
      </c>
      <c r="AA90" s="114">
        <f t="shared" si="91"/>
        <v>0</v>
      </c>
      <c r="AB90" s="114">
        <f t="shared" si="91"/>
        <v>0</v>
      </c>
      <c r="AC90" s="114">
        <f t="shared" si="91"/>
        <v>0</v>
      </c>
      <c r="AD90" s="114">
        <f t="shared" si="91"/>
        <v>0</v>
      </c>
      <c r="AE90" s="114">
        <f t="shared" si="91"/>
        <v>0</v>
      </c>
    </row>
    <row r="91" spans="1:31" hidden="1" x14ac:dyDescent="0.3">
      <c r="A91" s="113" t="s">
        <v>154</v>
      </c>
      <c r="B91" s="114">
        <f t="shared" ref="B91:C91" si="92">B89+B90</f>
        <v>0</v>
      </c>
      <c r="C91" s="114">
        <f t="shared" si="92"/>
        <v>0</v>
      </c>
      <c r="D91" s="114">
        <f t="shared" ref="D91" si="93">D89+D90</f>
        <v>0</v>
      </c>
      <c r="E91" s="114">
        <f t="shared" ref="E91" si="94">E89+E90</f>
        <v>0</v>
      </c>
      <c r="F91" s="114">
        <f t="shared" ref="F91" si="95">F89+F90</f>
        <v>0</v>
      </c>
      <c r="G91" s="114">
        <f t="shared" ref="G91" si="96">G89+G90</f>
        <v>0</v>
      </c>
      <c r="H91" s="114">
        <f t="shared" ref="H91" si="97">H89+H90</f>
        <v>0</v>
      </c>
      <c r="I91" s="114">
        <f t="shared" ref="I91" si="98">I89+I90</f>
        <v>0</v>
      </c>
      <c r="J91" s="114">
        <f t="shared" ref="J91" si="99">J89+J90</f>
        <v>0</v>
      </c>
      <c r="K91" s="114">
        <f t="shared" ref="K91" si="100">K89+K90</f>
        <v>0</v>
      </c>
      <c r="L91" s="114">
        <f t="shared" ref="L91" si="101">L89+L90</f>
        <v>0</v>
      </c>
      <c r="M91" s="114">
        <f t="shared" ref="M91" si="102">M89+M90</f>
        <v>0</v>
      </c>
      <c r="N91" s="114">
        <f t="shared" ref="N91" si="103">N89+N90</f>
        <v>0</v>
      </c>
      <c r="O91" s="114">
        <f t="shared" ref="O91" si="104">O89+O90</f>
        <v>0</v>
      </c>
      <c r="P91" s="114">
        <f t="shared" ref="P91" si="105">P89+P90</f>
        <v>0</v>
      </c>
      <c r="Q91" s="114">
        <f t="shared" ref="Q91" si="106">Q89+Q90</f>
        <v>0</v>
      </c>
      <c r="R91" s="114">
        <f t="shared" ref="R91" si="107">R89+R90</f>
        <v>0</v>
      </c>
      <c r="S91" s="114">
        <f t="shared" ref="S91" si="108">S89+S90</f>
        <v>0</v>
      </c>
      <c r="T91" s="114">
        <f t="shared" ref="T91" si="109">T89+T90</f>
        <v>0</v>
      </c>
      <c r="U91" s="114">
        <f t="shared" ref="U91" si="110">U89+U90</f>
        <v>0</v>
      </c>
      <c r="V91" s="114">
        <f t="shared" ref="V91" si="111">V89+V90</f>
        <v>0</v>
      </c>
      <c r="W91" s="114">
        <f t="shared" ref="W91" si="112">W89+W90</f>
        <v>0</v>
      </c>
      <c r="X91" s="114">
        <f t="shared" ref="X91" si="113">X89+X90</f>
        <v>0</v>
      </c>
      <c r="Y91" s="114">
        <f t="shared" ref="Y91" si="114">Y89+Y90</f>
        <v>0</v>
      </c>
      <c r="Z91" s="114">
        <f t="shared" ref="Z91" si="115">Z89+Z90</f>
        <v>0</v>
      </c>
      <c r="AA91" s="114">
        <f t="shared" ref="AA91" si="116">AA89+AA90</f>
        <v>0</v>
      </c>
      <c r="AB91" s="114">
        <f t="shared" ref="AB91" si="117">AB89+AB90</f>
        <v>0</v>
      </c>
      <c r="AC91" s="114">
        <f t="shared" ref="AC91" si="118">AC89+AC90</f>
        <v>0</v>
      </c>
      <c r="AD91" s="114">
        <f t="shared" ref="AD91" si="119">AD89+AD90</f>
        <v>0</v>
      </c>
      <c r="AE91" s="114">
        <f t="shared" ref="AE91" si="120">AE89+AE90</f>
        <v>0</v>
      </c>
    </row>
    <row r="92" spans="1:31" x14ac:dyDescent="0.3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</row>
    <row r="93" spans="1:31" x14ac:dyDescent="0.3">
      <c r="A93" s="120" t="str">
        <f>'Source of Funds'!B30</f>
        <v>Soft Debt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</row>
    <row r="94" spans="1:31" x14ac:dyDescent="0.3">
      <c r="A94" s="113" t="s">
        <v>153</v>
      </c>
      <c r="B94" s="114">
        <f>'Source of Funds'!C29</f>
        <v>0</v>
      </c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</row>
    <row r="95" spans="1:31" x14ac:dyDescent="0.3">
      <c r="A95" s="113" t="s">
        <v>145</v>
      </c>
      <c r="B95" s="115">
        <f>'Source of Funds'!D29</f>
        <v>0</v>
      </c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</row>
    <row r="96" spans="1:31" x14ac:dyDescent="0.3">
      <c r="A96" s="113" t="s">
        <v>146</v>
      </c>
      <c r="B96" s="114">
        <f>IF('Source of Funds'!F29="deferred",0,'Source of Funds'!F29)</f>
        <v>0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</row>
    <row r="97" spans="1:31" x14ac:dyDescent="0.3">
      <c r="A97" s="113" t="s">
        <v>147</v>
      </c>
      <c r="B97" s="114">
        <f>'Source of Funds'!E29</f>
        <v>30</v>
      </c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</row>
    <row r="98" spans="1:31" x14ac:dyDescent="0.3">
      <c r="A98" s="113" t="s">
        <v>148</v>
      </c>
      <c r="B98" s="114">
        <f>IF(ISERR(PMT(B95/12,B96*12,-B94)),0,PMT(B95/12,B96*12,-B94))</f>
        <v>0</v>
      </c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</row>
    <row r="99" spans="1:31" x14ac:dyDescent="0.3">
      <c r="A99" s="113" t="s">
        <v>149</v>
      </c>
      <c r="B99" s="114">
        <f>B98*12</f>
        <v>0</v>
      </c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</row>
    <row r="100" spans="1:31" x14ac:dyDescent="0.3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</row>
    <row r="101" spans="1:31" x14ac:dyDescent="0.3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</row>
    <row r="102" spans="1:31" x14ac:dyDescent="0.3">
      <c r="A102" s="119" t="s">
        <v>150</v>
      </c>
      <c r="B102" s="114">
        <v>1</v>
      </c>
      <c r="C102" s="114">
        <f t="shared" ref="C102:AE102" si="121">B102+1</f>
        <v>2</v>
      </c>
      <c r="D102" s="114">
        <f t="shared" si="121"/>
        <v>3</v>
      </c>
      <c r="E102" s="114">
        <f t="shared" si="121"/>
        <v>4</v>
      </c>
      <c r="F102" s="114">
        <f t="shared" si="121"/>
        <v>5</v>
      </c>
      <c r="G102" s="114">
        <f t="shared" si="121"/>
        <v>6</v>
      </c>
      <c r="H102" s="114">
        <f t="shared" si="121"/>
        <v>7</v>
      </c>
      <c r="I102" s="114">
        <f t="shared" si="121"/>
        <v>8</v>
      </c>
      <c r="J102" s="114">
        <f t="shared" si="121"/>
        <v>9</v>
      </c>
      <c r="K102" s="114">
        <f t="shared" si="121"/>
        <v>10</v>
      </c>
      <c r="L102" s="114">
        <f t="shared" si="121"/>
        <v>11</v>
      </c>
      <c r="M102" s="114">
        <f t="shared" si="121"/>
        <v>12</v>
      </c>
      <c r="N102" s="114">
        <f t="shared" si="121"/>
        <v>13</v>
      </c>
      <c r="O102" s="114">
        <f t="shared" si="121"/>
        <v>14</v>
      </c>
      <c r="P102" s="114">
        <f t="shared" si="121"/>
        <v>15</v>
      </c>
      <c r="Q102" s="114">
        <f t="shared" si="121"/>
        <v>16</v>
      </c>
      <c r="R102" s="114">
        <f t="shared" si="121"/>
        <v>17</v>
      </c>
      <c r="S102" s="114">
        <f t="shared" si="121"/>
        <v>18</v>
      </c>
      <c r="T102" s="114">
        <f t="shared" si="121"/>
        <v>19</v>
      </c>
      <c r="U102" s="114">
        <f t="shared" si="121"/>
        <v>20</v>
      </c>
      <c r="V102" s="114">
        <f t="shared" si="121"/>
        <v>21</v>
      </c>
      <c r="W102" s="114">
        <f t="shared" si="121"/>
        <v>22</v>
      </c>
      <c r="X102" s="114">
        <f t="shared" si="121"/>
        <v>23</v>
      </c>
      <c r="Y102" s="114">
        <f t="shared" si="121"/>
        <v>24</v>
      </c>
      <c r="Z102" s="114">
        <f t="shared" si="121"/>
        <v>25</v>
      </c>
      <c r="AA102" s="114">
        <f t="shared" si="121"/>
        <v>26</v>
      </c>
      <c r="AB102" s="114">
        <f t="shared" si="121"/>
        <v>27</v>
      </c>
      <c r="AC102" s="114">
        <f t="shared" si="121"/>
        <v>28</v>
      </c>
      <c r="AD102" s="114">
        <f t="shared" si="121"/>
        <v>29</v>
      </c>
      <c r="AE102" s="114">
        <f t="shared" si="121"/>
        <v>30</v>
      </c>
    </row>
    <row r="103" spans="1:31" x14ac:dyDescent="0.3">
      <c r="A103" s="113" t="s">
        <v>151</v>
      </c>
      <c r="B103" s="114">
        <f>B94</f>
        <v>0</v>
      </c>
      <c r="C103" s="114">
        <f>IF(B104=0,B103,B104)</f>
        <v>0</v>
      </c>
      <c r="D103" s="114">
        <f t="shared" ref="D103:AE103" si="122">IF(C104=0,C103,C104)</f>
        <v>0</v>
      </c>
      <c r="E103" s="114">
        <f t="shared" si="122"/>
        <v>0</v>
      </c>
      <c r="F103" s="114">
        <f t="shared" si="122"/>
        <v>0</v>
      </c>
      <c r="G103" s="114">
        <f t="shared" si="122"/>
        <v>0</v>
      </c>
      <c r="H103" s="114">
        <f t="shared" si="122"/>
        <v>0</v>
      </c>
      <c r="I103" s="114">
        <f t="shared" si="122"/>
        <v>0</v>
      </c>
      <c r="J103" s="114">
        <f t="shared" si="122"/>
        <v>0</v>
      </c>
      <c r="K103" s="114">
        <f t="shared" si="122"/>
        <v>0</v>
      </c>
      <c r="L103" s="114">
        <f t="shared" si="122"/>
        <v>0</v>
      </c>
      <c r="M103" s="114">
        <f t="shared" si="122"/>
        <v>0</v>
      </c>
      <c r="N103" s="114">
        <f t="shared" si="122"/>
        <v>0</v>
      </c>
      <c r="O103" s="114">
        <f t="shared" si="122"/>
        <v>0</v>
      </c>
      <c r="P103" s="114">
        <f t="shared" si="122"/>
        <v>0</v>
      </c>
      <c r="Q103" s="114">
        <f t="shared" si="122"/>
        <v>0</v>
      </c>
      <c r="R103" s="114">
        <f t="shared" si="122"/>
        <v>0</v>
      </c>
      <c r="S103" s="114">
        <f t="shared" si="122"/>
        <v>0</v>
      </c>
      <c r="T103" s="114">
        <f t="shared" si="122"/>
        <v>0</v>
      </c>
      <c r="U103" s="114">
        <f t="shared" si="122"/>
        <v>0</v>
      </c>
      <c r="V103" s="114">
        <f t="shared" si="122"/>
        <v>0</v>
      </c>
      <c r="W103" s="114">
        <f t="shared" si="122"/>
        <v>0</v>
      </c>
      <c r="X103" s="114">
        <f t="shared" si="122"/>
        <v>0</v>
      </c>
      <c r="Y103" s="114">
        <f t="shared" si="122"/>
        <v>0</v>
      </c>
      <c r="Z103" s="114">
        <f t="shared" si="122"/>
        <v>0</v>
      </c>
      <c r="AA103" s="114">
        <f t="shared" si="122"/>
        <v>0</v>
      </c>
      <c r="AB103" s="114">
        <f t="shared" si="122"/>
        <v>0</v>
      </c>
      <c r="AC103" s="114">
        <f t="shared" si="122"/>
        <v>0</v>
      </c>
      <c r="AD103" s="114">
        <f t="shared" si="122"/>
        <v>0</v>
      </c>
      <c r="AE103" s="114">
        <f t="shared" si="122"/>
        <v>0</v>
      </c>
    </row>
    <row r="104" spans="1:31" x14ac:dyDescent="0.3">
      <c r="A104" s="113" t="s">
        <v>152</v>
      </c>
      <c r="B104" s="114">
        <f>PV($B$95/12,12*($B$96-B$102),-$B$98)</f>
        <v>0</v>
      </c>
      <c r="C104" s="114">
        <f>IF($B$97&lt;=C102,0,PV($B$95/12,12*($B$96-C$102),-$B$98))</f>
        <v>0</v>
      </c>
      <c r="D104" s="114">
        <f t="shared" ref="D104:AE104" si="123">IF($B$97&lt;=D102,0,PV($B$95/12,12*($B$96-D$102),-$B$98))</f>
        <v>0</v>
      </c>
      <c r="E104" s="114">
        <f t="shared" si="123"/>
        <v>0</v>
      </c>
      <c r="F104" s="114">
        <f t="shared" si="123"/>
        <v>0</v>
      </c>
      <c r="G104" s="114">
        <f t="shared" si="123"/>
        <v>0</v>
      </c>
      <c r="H104" s="114">
        <f t="shared" si="123"/>
        <v>0</v>
      </c>
      <c r="I104" s="114">
        <f t="shared" si="123"/>
        <v>0</v>
      </c>
      <c r="J104" s="114">
        <f t="shared" si="123"/>
        <v>0</v>
      </c>
      <c r="K104" s="114">
        <f t="shared" si="123"/>
        <v>0</v>
      </c>
      <c r="L104" s="114">
        <f t="shared" si="123"/>
        <v>0</v>
      </c>
      <c r="M104" s="114">
        <f t="shared" si="123"/>
        <v>0</v>
      </c>
      <c r="N104" s="114">
        <f t="shared" si="123"/>
        <v>0</v>
      </c>
      <c r="O104" s="114">
        <f t="shared" si="123"/>
        <v>0</v>
      </c>
      <c r="P104" s="114">
        <f t="shared" si="123"/>
        <v>0</v>
      </c>
      <c r="Q104" s="114">
        <f t="shared" si="123"/>
        <v>0</v>
      </c>
      <c r="R104" s="114">
        <f t="shared" si="123"/>
        <v>0</v>
      </c>
      <c r="S104" s="114">
        <f t="shared" si="123"/>
        <v>0</v>
      </c>
      <c r="T104" s="114">
        <f t="shared" si="123"/>
        <v>0</v>
      </c>
      <c r="U104" s="114">
        <f t="shared" si="123"/>
        <v>0</v>
      </c>
      <c r="V104" s="114">
        <f t="shared" si="123"/>
        <v>0</v>
      </c>
      <c r="W104" s="114">
        <f t="shared" si="123"/>
        <v>0</v>
      </c>
      <c r="X104" s="114">
        <f t="shared" si="123"/>
        <v>0</v>
      </c>
      <c r="Y104" s="114">
        <f t="shared" si="123"/>
        <v>0</v>
      </c>
      <c r="Z104" s="114">
        <f t="shared" si="123"/>
        <v>0</v>
      </c>
      <c r="AA104" s="114">
        <f t="shared" si="123"/>
        <v>0</v>
      </c>
      <c r="AB104" s="114">
        <f t="shared" si="123"/>
        <v>0</v>
      </c>
      <c r="AC104" s="114">
        <f t="shared" si="123"/>
        <v>0</v>
      </c>
      <c r="AD104" s="114">
        <f t="shared" si="123"/>
        <v>0</v>
      </c>
      <c r="AE104" s="114">
        <f t="shared" si="123"/>
        <v>0</v>
      </c>
    </row>
    <row r="105" spans="1:31" hidden="1" x14ac:dyDescent="0.3">
      <c r="A105" s="113" t="s">
        <v>153</v>
      </c>
      <c r="B105" s="114">
        <f>IF(B104=0,0,B103-B104)</f>
        <v>0</v>
      </c>
      <c r="C105" s="114">
        <f>IF($B$97&lt;=C102,C103,C103-PV($B$95/12,12*($B$96-C$102),-$B$98))</f>
        <v>0</v>
      </c>
      <c r="D105" s="114">
        <f t="shared" ref="D105:AE105" si="124">IF($B$97&lt;=D102,D103,D103-PV($B$95/12,12*($B$96-D$102),-$B$98))</f>
        <v>0</v>
      </c>
      <c r="E105" s="114">
        <f t="shared" si="124"/>
        <v>0</v>
      </c>
      <c r="F105" s="114">
        <f t="shared" si="124"/>
        <v>0</v>
      </c>
      <c r="G105" s="114">
        <f t="shared" si="124"/>
        <v>0</v>
      </c>
      <c r="H105" s="114">
        <f t="shared" si="124"/>
        <v>0</v>
      </c>
      <c r="I105" s="114">
        <f t="shared" si="124"/>
        <v>0</v>
      </c>
      <c r="J105" s="114">
        <f t="shared" si="124"/>
        <v>0</v>
      </c>
      <c r="K105" s="114">
        <f t="shared" si="124"/>
        <v>0</v>
      </c>
      <c r="L105" s="114">
        <f t="shared" si="124"/>
        <v>0</v>
      </c>
      <c r="M105" s="114">
        <f t="shared" si="124"/>
        <v>0</v>
      </c>
      <c r="N105" s="114">
        <f t="shared" si="124"/>
        <v>0</v>
      </c>
      <c r="O105" s="114">
        <f t="shared" si="124"/>
        <v>0</v>
      </c>
      <c r="P105" s="114">
        <f t="shared" si="124"/>
        <v>0</v>
      </c>
      <c r="Q105" s="114">
        <f t="shared" si="124"/>
        <v>0</v>
      </c>
      <c r="R105" s="114">
        <f t="shared" si="124"/>
        <v>0</v>
      </c>
      <c r="S105" s="114">
        <f t="shared" si="124"/>
        <v>0</v>
      </c>
      <c r="T105" s="114">
        <f t="shared" si="124"/>
        <v>0</v>
      </c>
      <c r="U105" s="114">
        <f t="shared" si="124"/>
        <v>0</v>
      </c>
      <c r="V105" s="114">
        <f t="shared" si="124"/>
        <v>0</v>
      </c>
      <c r="W105" s="114">
        <f t="shared" si="124"/>
        <v>0</v>
      </c>
      <c r="X105" s="114">
        <f t="shared" si="124"/>
        <v>0</v>
      </c>
      <c r="Y105" s="114">
        <f t="shared" si="124"/>
        <v>0</v>
      </c>
      <c r="Z105" s="114">
        <f t="shared" si="124"/>
        <v>0</v>
      </c>
      <c r="AA105" s="114">
        <f t="shared" si="124"/>
        <v>0</v>
      </c>
      <c r="AB105" s="114">
        <f t="shared" si="124"/>
        <v>0</v>
      </c>
      <c r="AC105" s="114">
        <f t="shared" si="124"/>
        <v>0</v>
      </c>
      <c r="AD105" s="114">
        <f t="shared" si="124"/>
        <v>0</v>
      </c>
      <c r="AE105" s="114">
        <f t="shared" si="124"/>
        <v>0</v>
      </c>
    </row>
    <row r="106" spans="1:31" hidden="1" x14ac:dyDescent="0.3">
      <c r="A106" s="113" t="s">
        <v>145</v>
      </c>
      <c r="B106" s="114">
        <f>$B$99-B105</f>
        <v>0</v>
      </c>
      <c r="C106" s="114">
        <f>IF($B$97&gt;=C102,$B$99-(C103-PV($B$95/12,12*($B$96-C$102),-$B$98)),0)</f>
        <v>0</v>
      </c>
      <c r="D106" s="114">
        <f t="shared" ref="D106:AE106" si="125">IF($B$97&gt;=D102,$B$99-(D103-PV($B$95/12,12*($B$96-D$102),-$B$98)),0)</f>
        <v>0</v>
      </c>
      <c r="E106" s="114">
        <f t="shared" si="125"/>
        <v>0</v>
      </c>
      <c r="F106" s="114">
        <f t="shared" si="125"/>
        <v>0</v>
      </c>
      <c r="G106" s="114">
        <f t="shared" si="125"/>
        <v>0</v>
      </c>
      <c r="H106" s="114">
        <f t="shared" si="125"/>
        <v>0</v>
      </c>
      <c r="I106" s="114">
        <f t="shared" si="125"/>
        <v>0</v>
      </c>
      <c r="J106" s="114">
        <f t="shared" si="125"/>
        <v>0</v>
      </c>
      <c r="K106" s="114">
        <f t="shared" si="125"/>
        <v>0</v>
      </c>
      <c r="L106" s="114">
        <f t="shared" si="125"/>
        <v>0</v>
      </c>
      <c r="M106" s="114">
        <f t="shared" si="125"/>
        <v>0</v>
      </c>
      <c r="N106" s="114">
        <f t="shared" si="125"/>
        <v>0</v>
      </c>
      <c r="O106" s="114">
        <f t="shared" si="125"/>
        <v>0</v>
      </c>
      <c r="P106" s="114">
        <f t="shared" si="125"/>
        <v>0</v>
      </c>
      <c r="Q106" s="114">
        <f t="shared" si="125"/>
        <v>0</v>
      </c>
      <c r="R106" s="114">
        <f t="shared" si="125"/>
        <v>0</v>
      </c>
      <c r="S106" s="114">
        <f t="shared" si="125"/>
        <v>0</v>
      </c>
      <c r="T106" s="114">
        <f t="shared" si="125"/>
        <v>0</v>
      </c>
      <c r="U106" s="114">
        <f t="shared" si="125"/>
        <v>0</v>
      </c>
      <c r="V106" s="114">
        <f t="shared" si="125"/>
        <v>0</v>
      </c>
      <c r="W106" s="114">
        <f t="shared" si="125"/>
        <v>0</v>
      </c>
      <c r="X106" s="114">
        <f t="shared" si="125"/>
        <v>0</v>
      </c>
      <c r="Y106" s="114">
        <f t="shared" si="125"/>
        <v>0</v>
      </c>
      <c r="Z106" s="114">
        <f t="shared" si="125"/>
        <v>0</v>
      </c>
      <c r="AA106" s="114">
        <f t="shared" si="125"/>
        <v>0</v>
      </c>
      <c r="AB106" s="114">
        <f t="shared" si="125"/>
        <v>0</v>
      </c>
      <c r="AC106" s="114">
        <f t="shared" si="125"/>
        <v>0</v>
      </c>
      <c r="AD106" s="114">
        <f t="shared" si="125"/>
        <v>0</v>
      </c>
      <c r="AE106" s="114">
        <f t="shared" si="125"/>
        <v>0</v>
      </c>
    </row>
    <row r="107" spans="1:31" hidden="1" x14ac:dyDescent="0.3">
      <c r="A107" s="113" t="s">
        <v>154</v>
      </c>
      <c r="B107" s="114">
        <f t="shared" ref="B107" si="126">B105+B106</f>
        <v>0</v>
      </c>
      <c r="C107" s="114">
        <f t="shared" ref="C107" si="127">C105+C106</f>
        <v>0</v>
      </c>
      <c r="D107" s="114">
        <f t="shared" ref="D107" si="128">D105+D106</f>
        <v>0</v>
      </c>
      <c r="E107" s="114">
        <f t="shared" ref="E107" si="129">E105+E106</f>
        <v>0</v>
      </c>
      <c r="F107" s="114">
        <f t="shared" ref="F107" si="130">F105+F106</f>
        <v>0</v>
      </c>
      <c r="G107" s="114">
        <f t="shared" ref="G107" si="131">G105+G106</f>
        <v>0</v>
      </c>
      <c r="H107" s="114">
        <f t="shared" ref="H107" si="132">H105+H106</f>
        <v>0</v>
      </c>
      <c r="I107" s="114">
        <f t="shared" ref="I107" si="133">I105+I106</f>
        <v>0</v>
      </c>
      <c r="J107" s="114">
        <f t="shared" ref="J107" si="134">J105+J106</f>
        <v>0</v>
      </c>
      <c r="K107" s="114">
        <f t="shared" ref="K107" si="135">K105+K106</f>
        <v>0</v>
      </c>
      <c r="L107" s="114">
        <f t="shared" ref="L107" si="136">L105+L106</f>
        <v>0</v>
      </c>
      <c r="M107" s="114">
        <f t="shared" ref="M107" si="137">M105+M106</f>
        <v>0</v>
      </c>
      <c r="N107" s="114">
        <f t="shared" ref="N107" si="138">N105+N106</f>
        <v>0</v>
      </c>
      <c r="O107" s="114">
        <f t="shared" ref="O107" si="139">O105+O106</f>
        <v>0</v>
      </c>
      <c r="P107" s="114">
        <f t="shared" ref="P107" si="140">P105+P106</f>
        <v>0</v>
      </c>
      <c r="Q107" s="114">
        <f t="shared" ref="Q107" si="141">Q105+Q106</f>
        <v>0</v>
      </c>
      <c r="R107" s="114">
        <f t="shared" ref="R107" si="142">R105+R106</f>
        <v>0</v>
      </c>
      <c r="S107" s="114">
        <f t="shared" ref="S107" si="143">S105+S106</f>
        <v>0</v>
      </c>
      <c r="T107" s="114">
        <f t="shared" ref="T107" si="144">T105+T106</f>
        <v>0</v>
      </c>
      <c r="U107" s="114">
        <f t="shared" ref="U107" si="145">U105+U106</f>
        <v>0</v>
      </c>
      <c r="V107" s="114">
        <f t="shared" ref="V107" si="146">V105+V106</f>
        <v>0</v>
      </c>
      <c r="W107" s="114">
        <f t="shared" ref="W107" si="147">W105+W106</f>
        <v>0</v>
      </c>
      <c r="X107" s="114">
        <f t="shared" ref="X107" si="148">X105+X106</f>
        <v>0</v>
      </c>
      <c r="Y107" s="114">
        <f t="shared" ref="Y107" si="149">Y105+Y106</f>
        <v>0</v>
      </c>
      <c r="Z107" s="114">
        <f t="shared" ref="Z107" si="150">Z105+Z106</f>
        <v>0</v>
      </c>
      <c r="AA107" s="114">
        <f t="shared" ref="AA107" si="151">AA105+AA106</f>
        <v>0</v>
      </c>
      <c r="AB107" s="114">
        <f t="shared" ref="AB107" si="152">AB105+AB106</f>
        <v>0</v>
      </c>
      <c r="AC107" s="114">
        <f t="shared" ref="AC107" si="153">AC105+AC106</f>
        <v>0</v>
      </c>
      <c r="AD107" s="114">
        <f t="shared" ref="AD107" si="154">AD105+AD106</f>
        <v>0</v>
      </c>
      <c r="AE107" s="114">
        <f t="shared" ref="AE107" si="155">AE105+AE106</f>
        <v>0</v>
      </c>
    </row>
    <row r="108" spans="1:31" x14ac:dyDescent="0.3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</row>
    <row r="116" spans="1:1" x14ac:dyDescent="0.3">
      <c r="A116" s="4"/>
    </row>
  </sheetData>
  <sheetProtection algorithmName="SHA-512" hashValue="DT1YIZSi29PT06bUgaNtWwDa1s6+K4gy152FvaGqj7lGnrUBlCsh9cOje1s+p4mVHvnOUA5u+mDGh2baBqASPg==" saltValue="Q+D+i+MTI6axlRmFQ4p3JQ==" spinCount="100000" sheet="1" objects="1" scenarios="1"/>
  <protectedRanges>
    <protectedRange sqref="B3" name="Appraised Value"/>
  </protectedRanges>
  <pageMargins left="0.75" right="0.75" top="1" bottom="1" header="0.5" footer="0.5"/>
  <pageSetup scale="27" orientation="landscape" r:id="rId1"/>
  <headerFooter alignWithMargins="0">
    <oddFooter>&amp;L&amp;F
&amp;D&amp;T&amp;R&amp;"Times New Roman,Regular"&amp;8revision date:  8/6/2007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1B0A0-4E2F-4F2F-9B6B-F69E66E3DC55}">
  <sheetPr>
    <pageSetUpPr fitToPage="1"/>
  </sheetPr>
  <dimension ref="A1:M69"/>
  <sheetViews>
    <sheetView zoomScaleNormal="100" workbookViewId="0">
      <selection activeCell="K11" sqref="K11"/>
    </sheetView>
  </sheetViews>
  <sheetFormatPr defaultColWidth="9.109375" defaultRowHeight="14.4" x14ac:dyDescent="0.3"/>
  <cols>
    <col min="1" max="3" width="9.109375" style="21"/>
    <col min="4" max="4" width="10.5546875" style="21" customWidth="1"/>
    <col min="5" max="5" width="10" style="21" hidden="1" customWidth="1"/>
    <col min="6" max="6" width="9.6640625" style="21" customWidth="1"/>
    <col min="7" max="7" width="14.77734375" style="89" customWidth="1"/>
    <col min="9" max="9" width="9.109375" style="21"/>
    <col min="10" max="10" width="10" style="21" bestFit="1" customWidth="1"/>
    <col min="11" max="18" width="9.109375" style="21"/>
    <col min="19" max="25" width="9.109375" style="21" customWidth="1"/>
    <col min="26" max="27" width="12.5546875" style="21" customWidth="1"/>
    <col min="28" max="30" width="9.109375" style="21" customWidth="1"/>
    <col min="31" max="31" width="12.6640625" style="21" customWidth="1"/>
    <col min="32" max="33" width="9.109375" style="21" customWidth="1"/>
    <col min="34" max="16384" width="9.109375" style="21"/>
  </cols>
  <sheetData>
    <row r="1" spans="1:10" x14ac:dyDescent="0.3">
      <c r="B1" s="21" t="str">
        <f>'General Information'!D2</f>
        <v>Sample Name</v>
      </c>
    </row>
    <row r="2" spans="1:10" customFormat="1" ht="43.8" thickBot="1" x14ac:dyDescent="0.35">
      <c r="A2" s="109"/>
      <c r="B2" s="179" t="s">
        <v>188</v>
      </c>
      <c r="C2" s="179" t="s">
        <v>189</v>
      </c>
      <c r="D2" s="179" t="s">
        <v>190</v>
      </c>
      <c r="E2" s="179" t="s">
        <v>92</v>
      </c>
      <c r="F2" s="179" t="s">
        <v>192</v>
      </c>
      <c r="G2" s="179" t="s">
        <v>191</v>
      </c>
    </row>
    <row r="3" spans="1:10" x14ac:dyDescent="0.3">
      <c r="B3" s="180"/>
      <c r="C3" s="181"/>
      <c r="D3" s="181"/>
      <c r="E3" s="182">
        <v>0</v>
      </c>
      <c r="F3" s="183"/>
      <c r="G3" s="184"/>
      <c r="J3" s="86"/>
    </row>
    <row r="4" spans="1:10" x14ac:dyDescent="0.3">
      <c r="B4" s="185"/>
      <c r="E4" s="186">
        <v>0</v>
      </c>
      <c r="F4" s="90"/>
      <c r="G4" s="187"/>
      <c r="J4" s="86"/>
    </row>
    <row r="5" spans="1:10" x14ac:dyDescent="0.3">
      <c r="B5" s="185"/>
      <c r="E5" s="186">
        <v>0</v>
      </c>
      <c r="F5" s="90"/>
      <c r="G5" s="187"/>
    </row>
    <row r="6" spans="1:10" x14ac:dyDescent="0.3">
      <c r="B6" s="185"/>
      <c r="E6" s="186">
        <v>0</v>
      </c>
      <c r="F6" s="90"/>
      <c r="G6" s="187"/>
      <c r="J6" s="86"/>
    </row>
    <row r="7" spans="1:10" x14ac:dyDescent="0.3">
      <c r="B7" s="185"/>
      <c r="E7" s="186">
        <v>0</v>
      </c>
      <c r="F7" s="90"/>
      <c r="G7" s="187"/>
      <c r="J7" s="86"/>
    </row>
    <row r="8" spans="1:10" x14ac:dyDescent="0.3">
      <c r="B8" s="185"/>
      <c r="E8" s="186">
        <v>0</v>
      </c>
      <c r="F8" s="90"/>
      <c r="G8" s="187"/>
    </row>
    <row r="9" spans="1:10" x14ac:dyDescent="0.3">
      <c r="B9" s="185"/>
      <c r="E9" s="186">
        <v>0</v>
      </c>
      <c r="F9" s="90"/>
      <c r="G9" s="187"/>
    </row>
    <row r="10" spans="1:10" x14ac:dyDescent="0.3">
      <c r="B10" s="185"/>
      <c r="E10" s="186">
        <v>0</v>
      </c>
      <c r="F10" s="90"/>
      <c r="G10" s="187"/>
    </row>
    <row r="11" spans="1:10" x14ac:dyDescent="0.3">
      <c r="B11" s="185"/>
      <c r="E11" s="186">
        <v>0</v>
      </c>
      <c r="F11" s="90"/>
      <c r="G11" s="187"/>
    </row>
    <row r="12" spans="1:10" x14ac:dyDescent="0.3">
      <c r="B12" s="185"/>
      <c r="E12" s="186">
        <v>0</v>
      </c>
      <c r="F12" s="90"/>
      <c r="G12" s="187"/>
    </row>
    <row r="13" spans="1:10" x14ac:dyDescent="0.3">
      <c r="B13" s="185"/>
      <c r="E13" s="186">
        <v>0</v>
      </c>
      <c r="F13" s="90"/>
      <c r="G13" s="187"/>
    </row>
    <row r="14" spans="1:10" x14ac:dyDescent="0.3">
      <c r="B14" s="185"/>
      <c r="E14" s="186">
        <v>0</v>
      </c>
      <c r="F14" s="90"/>
      <c r="G14" s="187"/>
    </row>
    <row r="15" spans="1:10" x14ac:dyDescent="0.3">
      <c r="B15" s="185"/>
      <c r="E15" s="186">
        <v>0</v>
      </c>
      <c r="F15" s="90"/>
      <c r="G15" s="187"/>
    </row>
    <row r="16" spans="1:10" x14ac:dyDescent="0.3">
      <c r="B16" s="185"/>
      <c r="E16" s="186">
        <v>0</v>
      </c>
      <c r="F16" s="90"/>
      <c r="G16" s="187"/>
    </row>
    <row r="17" spans="2:7" x14ac:dyDescent="0.3">
      <c r="B17" s="185"/>
      <c r="E17" s="186">
        <v>0</v>
      </c>
      <c r="F17" s="90"/>
      <c r="G17" s="187"/>
    </row>
    <row r="18" spans="2:7" x14ac:dyDescent="0.3">
      <c r="B18" s="185"/>
      <c r="E18" s="186">
        <v>0</v>
      </c>
      <c r="F18" s="90"/>
      <c r="G18" s="187"/>
    </row>
    <row r="19" spans="2:7" x14ac:dyDescent="0.3">
      <c r="B19" s="185"/>
      <c r="E19" s="186">
        <v>0</v>
      </c>
      <c r="F19" s="90"/>
      <c r="G19" s="187"/>
    </row>
    <row r="20" spans="2:7" x14ac:dyDescent="0.3">
      <c r="B20" s="185"/>
      <c r="E20" s="186">
        <v>0</v>
      </c>
      <c r="F20" s="90"/>
      <c r="G20" s="187"/>
    </row>
    <row r="21" spans="2:7" x14ac:dyDescent="0.3">
      <c r="B21" s="185"/>
      <c r="E21" s="186">
        <v>0</v>
      </c>
      <c r="F21" s="90"/>
      <c r="G21" s="187"/>
    </row>
    <row r="22" spans="2:7" x14ac:dyDescent="0.3">
      <c r="B22" s="185"/>
      <c r="E22" s="186">
        <v>0</v>
      </c>
      <c r="F22" s="90"/>
      <c r="G22" s="187"/>
    </row>
    <row r="23" spans="2:7" x14ac:dyDescent="0.3">
      <c r="B23" s="185"/>
      <c r="E23" s="186">
        <v>0</v>
      </c>
      <c r="F23" s="90"/>
      <c r="G23" s="187"/>
    </row>
    <row r="24" spans="2:7" x14ac:dyDescent="0.3">
      <c r="B24" s="185"/>
      <c r="E24" s="186">
        <v>0</v>
      </c>
      <c r="F24" s="90"/>
      <c r="G24" s="187"/>
    </row>
    <row r="25" spans="2:7" x14ac:dyDescent="0.3">
      <c r="B25" s="185"/>
      <c r="E25" s="186">
        <v>0</v>
      </c>
      <c r="F25" s="90"/>
      <c r="G25" s="187"/>
    </row>
    <row r="26" spans="2:7" x14ac:dyDescent="0.3">
      <c r="B26" s="185"/>
      <c r="E26" s="186">
        <v>0</v>
      </c>
      <c r="F26" s="90"/>
      <c r="G26" s="187"/>
    </row>
    <row r="27" spans="2:7" x14ac:dyDescent="0.3">
      <c r="B27" s="185"/>
      <c r="E27" s="186">
        <v>0</v>
      </c>
      <c r="F27" s="90"/>
      <c r="G27" s="187"/>
    </row>
    <row r="28" spans="2:7" x14ac:dyDescent="0.3">
      <c r="B28" s="185"/>
      <c r="E28" s="186">
        <v>0</v>
      </c>
      <c r="F28" s="90"/>
      <c r="G28" s="187"/>
    </row>
    <row r="29" spans="2:7" x14ac:dyDescent="0.3">
      <c r="B29" s="185"/>
      <c r="E29" s="186">
        <v>0</v>
      </c>
      <c r="F29" s="90"/>
      <c r="G29" s="187"/>
    </row>
    <row r="30" spans="2:7" ht="15" thickBot="1" x14ac:dyDescent="0.35">
      <c r="B30" s="188"/>
      <c r="C30" s="74"/>
      <c r="D30" s="74"/>
      <c r="E30" s="189">
        <v>0</v>
      </c>
      <c r="F30" s="190"/>
      <c r="G30" s="191"/>
    </row>
    <row r="31" spans="2:7" ht="15" hidden="1" thickBot="1" x14ac:dyDescent="0.35">
      <c r="B31" s="185"/>
      <c r="E31" s="186">
        <v>0</v>
      </c>
      <c r="F31" s="90"/>
      <c r="G31" s="187"/>
    </row>
    <row r="32" spans="2:7" ht="15" hidden="1" thickBot="1" x14ac:dyDescent="0.35">
      <c r="B32" s="185"/>
      <c r="E32" s="186">
        <v>0</v>
      </c>
      <c r="F32" s="90"/>
      <c r="G32" s="187"/>
    </row>
    <row r="33" spans="2:7" ht="15" hidden="1" thickBot="1" x14ac:dyDescent="0.35">
      <c r="B33" s="185"/>
      <c r="E33" s="186">
        <v>0</v>
      </c>
      <c r="F33" s="90"/>
      <c r="G33" s="187"/>
    </row>
    <row r="34" spans="2:7" ht="15" hidden="1" thickBot="1" x14ac:dyDescent="0.35">
      <c r="B34" s="185"/>
      <c r="E34" s="186">
        <v>0</v>
      </c>
      <c r="F34" s="90"/>
      <c r="G34" s="187"/>
    </row>
    <row r="35" spans="2:7" ht="15" hidden="1" thickBot="1" x14ac:dyDescent="0.35">
      <c r="B35" s="185"/>
      <c r="E35" s="186">
        <v>0</v>
      </c>
      <c r="F35" s="90"/>
      <c r="G35" s="187"/>
    </row>
    <row r="36" spans="2:7" ht="15" hidden="1" thickBot="1" x14ac:dyDescent="0.35">
      <c r="B36" s="185"/>
      <c r="E36" s="186">
        <v>0</v>
      </c>
      <c r="F36" s="90"/>
      <c r="G36" s="187"/>
    </row>
    <row r="37" spans="2:7" ht="15" hidden="1" thickBot="1" x14ac:dyDescent="0.35">
      <c r="B37" s="185"/>
      <c r="E37" s="186">
        <v>0</v>
      </c>
      <c r="F37" s="90"/>
      <c r="G37" s="187"/>
    </row>
    <row r="38" spans="2:7" ht="15" hidden="1" thickBot="1" x14ac:dyDescent="0.35">
      <c r="B38" s="185"/>
      <c r="E38" s="186">
        <v>0</v>
      </c>
      <c r="F38" s="90"/>
      <c r="G38" s="187"/>
    </row>
    <row r="39" spans="2:7" ht="15" hidden="1" thickBot="1" x14ac:dyDescent="0.35">
      <c r="B39" s="185"/>
      <c r="E39" s="186">
        <v>0</v>
      </c>
      <c r="F39" s="90"/>
      <c r="G39" s="187"/>
    </row>
    <row r="40" spans="2:7" ht="15" hidden="1" thickBot="1" x14ac:dyDescent="0.35">
      <c r="B40" s="185"/>
      <c r="E40" s="186">
        <v>0</v>
      </c>
      <c r="F40" s="90"/>
      <c r="G40" s="187"/>
    </row>
    <row r="41" spans="2:7" ht="15" hidden="1" thickBot="1" x14ac:dyDescent="0.35">
      <c r="B41" s="185"/>
      <c r="E41" s="186">
        <v>0</v>
      </c>
      <c r="F41" s="90"/>
      <c r="G41" s="187"/>
    </row>
    <row r="42" spans="2:7" ht="15" hidden="1" thickBot="1" x14ac:dyDescent="0.35">
      <c r="B42" s="185"/>
      <c r="E42" s="186">
        <v>0</v>
      </c>
      <c r="F42" s="90"/>
      <c r="G42" s="187"/>
    </row>
    <row r="43" spans="2:7" ht="15" hidden="1" thickBot="1" x14ac:dyDescent="0.35">
      <c r="B43" s="185"/>
      <c r="E43" s="186">
        <v>0</v>
      </c>
      <c r="F43" s="90"/>
      <c r="G43" s="187"/>
    </row>
    <row r="44" spans="2:7" ht="15" hidden="1" thickBot="1" x14ac:dyDescent="0.35">
      <c r="B44" s="185"/>
      <c r="E44" s="186">
        <v>0</v>
      </c>
      <c r="F44" s="90"/>
      <c r="G44" s="187"/>
    </row>
    <row r="45" spans="2:7" ht="15" hidden="1" thickBot="1" x14ac:dyDescent="0.35">
      <c r="B45" s="185"/>
      <c r="E45" s="186">
        <v>0</v>
      </c>
      <c r="F45" s="90"/>
      <c r="G45" s="187"/>
    </row>
    <row r="46" spans="2:7" ht="15" hidden="1" thickBot="1" x14ac:dyDescent="0.35">
      <c r="B46" s="185"/>
      <c r="E46" s="186">
        <v>0</v>
      </c>
      <c r="F46" s="90"/>
      <c r="G46" s="187"/>
    </row>
    <row r="47" spans="2:7" ht="15" hidden="1" thickBot="1" x14ac:dyDescent="0.35">
      <c r="B47" s="185"/>
      <c r="E47" s="186">
        <v>0</v>
      </c>
      <c r="F47" s="90"/>
      <c r="G47" s="187"/>
    </row>
    <row r="48" spans="2:7" ht="15" hidden="1" thickBot="1" x14ac:dyDescent="0.35">
      <c r="B48" s="185"/>
      <c r="E48" s="186">
        <v>0</v>
      </c>
      <c r="F48" s="90"/>
      <c r="G48" s="187"/>
    </row>
    <row r="49" spans="2:13" ht="15" hidden="1" thickBot="1" x14ac:dyDescent="0.35">
      <c r="B49" s="185"/>
      <c r="E49" s="186">
        <v>0</v>
      </c>
      <c r="F49" s="90"/>
      <c r="G49" s="187"/>
    </row>
    <row r="50" spans="2:13" ht="15" hidden="1" thickBot="1" x14ac:dyDescent="0.35">
      <c r="B50" s="185"/>
      <c r="E50" s="186">
        <v>0</v>
      </c>
      <c r="F50" s="90"/>
      <c r="G50" s="187"/>
    </row>
    <row r="51" spans="2:13" ht="15" hidden="1" thickBot="1" x14ac:dyDescent="0.35">
      <c r="B51" s="185"/>
      <c r="E51" s="186">
        <v>0</v>
      </c>
      <c r="F51" s="90"/>
      <c r="G51" s="187"/>
    </row>
    <row r="52" spans="2:13" ht="15" hidden="1" thickBot="1" x14ac:dyDescent="0.35">
      <c r="B52" s="185"/>
      <c r="E52" s="186">
        <v>0</v>
      </c>
      <c r="F52" s="90"/>
      <c r="G52" s="187"/>
    </row>
    <row r="53" spans="2:13" ht="15" hidden="1" thickBot="1" x14ac:dyDescent="0.35">
      <c r="B53" s="185"/>
      <c r="E53" s="186">
        <v>0</v>
      </c>
      <c r="F53" s="90"/>
      <c r="G53" s="187"/>
    </row>
    <row r="54" spans="2:13" ht="15" hidden="1" thickBot="1" x14ac:dyDescent="0.35">
      <c r="B54" s="185"/>
      <c r="E54" s="186">
        <v>0</v>
      </c>
      <c r="F54" s="90"/>
      <c r="G54" s="187"/>
    </row>
    <row r="55" spans="2:13" ht="15" hidden="1" thickBot="1" x14ac:dyDescent="0.35">
      <c r="B55" s="185"/>
      <c r="E55" s="186">
        <v>0</v>
      </c>
      <c r="F55" s="90"/>
      <c r="G55" s="187"/>
    </row>
    <row r="56" spans="2:13" ht="15" hidden="1" thickBot="1" x14ac:dyDescent="0.35">
      <c r="B56" s="185"/>
      <c r="E56" s="186">
        <v>0</v>
      </c>
      <c r="F56" s="90"/>
      <c r="G56" s="187"/>
    </row>
    <row r="57" spans="2:13" ht="15" hidden="1" thickBot="1" x14ac:dyDescent="0.35">
      <c r="B57" s="185"/>
      <c r="E57" s="186">
        <v>0</v>
      </c>
      <c r="F57" s="90"/>
      <c r="G57" s="187"/>
    </row>
    <row r="58" spans="2:13" ht="15" hidden="1" thickBot="1" x14ac:dyDescent="0.35">
      <c r="B58" s="185"/>
      <c r="E58" s="186">
        <v>0</v>
      </c>
      <c r="F58" s="90"/>
      <c r="G58" s="187"/>
      <c r="L58" s="89"/>
      <c r="M58" s="90"/>
    </row>
    <row r="59" spans="2:13" ht="15" hidden="1" thickBot="1" x14ac:dyDescent="0.35">
      <c r="B59" s="185"/>
      <c r="E59" s="186">
        <v>0</v>
      </c>
      <c r="F59" s="90"/>
      <c r="G59" s="187"/>
    </row>
    <row r="60" spans="2:13" ht="15" hidden="1" thickBot="1" x14ac:dyDescent="0.35">
      <c r="B60" s="185"/>
      <c r="E60" s="186">
        <v>0</v>
      </c>
      <c r="F60" s="90"/>
      <c r="G60" s="187"/>
    </row>
    <row r="61" spans="2:13" ht="15" hidden="1" thickBot="1" x14ac:dyDescent="0.35">
      <c r="B61" s="185"/>
      <c r="E61" s="186">
        <v>0</v>
      </c>
      <c r="F61" s="90"/>
      <c r="G61" s="187"/>
    </row>
    <row r="62" spans="2:13" ht="15" hidden="1" thickBot="1" x14ac:dyDescent="0.35">
      <c r="B62" s="185"/>
      <c r="E62" s="186">
        <v>0</v>
      </c>
      <c r="F62" s="90"/>
      <c r="G62" s="187"/>
    </row>
    <row r="63" spans="2:13" ht="15" hidden="1" thickBot="1" x14ac:dyDescent="0.35">
      <c r="B63" s="185"/>
      <c r="E63" s="186">
        <v>0</v>
      </c>
      <c r="F63" s="90"/>
      <c r="G63" s="187"/>
    </row>
    <row r="64" spans="2:13" ht="15" hidden="1" thickBot="1" x14ac:dyDescent="0.35">
      <c r="B64" s="185"/>
      <c r="E64" s="186">
        <v>0</v>
      </c>
      <c r="F64" s="90"/>
      <c r="G64" s="187"/>
    </row>
    <row r="65" spans="2:7" ht="15" hidden="1" thickBot="1" x14ac:dyDescent="0.35">
      <c r="B65" s="188"/>
      <c r="C65" s="74"/>
      <c r="D65" s="74"/>
      <c r="E65" s="189">
        <v>0</v>
      </c>
      <c r="F65" s="90"/>
      <c r="G65" s="187"/>
    </row>
    <row r="66" spans="2:7" ht="15" thickBot="1" x14ac:dyDescent="0.35">
      <c r="B66" s="192"/>
      <c r="C66" s="193">
        <f>COUNT(D3:D65)</f>
        <v>0</v>
      </c>
      <c r="D66" s="193">
        <f>SUM(D3:D65)</f>
        <v>0</v>
      </c>
      <c r="E66" s="194">
        <f>SUM(E3:E65)*12</f>
        <v>0</v>
      </c>
      <c r="F66" s="195"/>
      <c r="G66" s="196"/>
    </row>
    <row r="69" spans="2:7" x14ac:dyDescent="0.3">
      <c r="B69" t="s">
        <v>178</v>
      </c>
      <c r="C69" t="s">
        <v>179</v>
      </c>
    </row>
  </sheetData>
  <sheetProtection formatCells="0" formatColumns="0" formatRows="0" insertColumns="0" insertRows="0" insertHyperlinks="0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Title="Invalid" error="Please select AMI percentage from list." promptTitle="Average Median Income" prompt="Please select target AMI, UR is Unrestricted" xr:uid="{45DC835A-6917-4EFA-BBBB-C47067EE02C1}">
          <x14:formula1>
            <xm:f>'List Entries - Do not change'!$M$3:$M$17</xm:f>
          </x14:formula1>
          <xm:sqref>F3:F65</xm:sqref>
        </x14:dataValidation>
        <x14:dataValidation type="list" showInputMessage="1" showErrorMessage="1" promptTitle="AMI Band" prompt="If unit is affordable to households earning 65% or less, 65%-80%, more than 80%, or not restricted" xr:uid="{85B55210-44F5-4D4E-8363-1157CC78BE46}">
          <x14:formula1>
            <xm:f>'List Entries - Do not change'!$L$3:$L$6</xm:f>
          </x14:formula1>
          <xm:sqref>G3:G65</xm:sqref>
        </x14:dataValidation>
        <x14:dataValidation type="list" allowBlank="1" showInputMessage="1" showErrorMessage="1" promptTitle="# of Bedrooms" prompt="Use 0 for a studio or efficiency" xr:uid="{2D85E4A9-BB1E-4AC4-8ECA-5BBD22751280}">
          <x14:formula1>
            <xm:f>'List Entries - Do not change'!$K$3:$K$8</xm:f>
          </x14:formula1>
          <xm:sqref>D3:D65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BFC8C-8D08-4662-AF63-07450A5C63E4}">
  <dimension ref="B2:O17"/>
  <sheetViews>
    <sheetView workbookViewId="0">
      <selection activeCell="D3" sqref="D3"/>
    </sheetView>
  </sheetViews>
  <sheetFormatPr defaultRowHeight="14.4" x14ac:dyDescent="0.3"/>
  <cols>
    <col min="3" max="3" width="17.33203125" bestFit="1" customWidth="1"/>
    <col min="7" max="8" width="14" bestFit="1" customWidth="1"/>
  </cols>
  <sheetData>
    <row r="2" spans="2:15" x14ac:dyDescent="0.3">
      <c r="B2" t="s">
        <v>157</v>
      </c>
      <c r="C2" t="s">
        <v>158</v>
      </c>
      <c r="D2" t="s">
        <v>8</v>
      </c>
      <c r="E2" t="s">
        <v>9</v>
      </c>
      <c r="F2" t="s">
        <v>159</v>
      </c>
      <c r="G2" t="s">
        <v>160</v>
      </c>
      <c r="H2" t="s">
        <v>161</v>
      </c>
      <c r="K2" t="s">
        <v>162</v>
      </c>
      <c r="L2" t="s">
        <v>163</v>
      </c>
      <c r="M2" t="s">
        <v>164</v>
      </c>
    </row>
    <row r="3" spans="2:15" x14ac:dyDescent="0.3">
      <c r="B3">
        <f>COUNTA('Unit&amp;Rent'!$C$3:$C$65)</f>
        <v>0</v>
      </c>
      <c r="C3">
        <f>COUNTIF('Unit&amp;Rent'!$G$3:$G$65,"60% and below")</f>
        <v>0</v>
      </c>
      <c r="D3">
        <f>COUNTIF('Unit&amp;Rent'!$G$3:$G$65,"65%-80%")</f>
        <v>0</v>
      </c>
      <c r="E3">
        <f>COUNTIF('Unit&amp;Rent'!$G$3:$G$65,"90%-150%")</f>
        <v>0</v>
      </c>
      <c r="F3">
        <f>COUNTIF('Unit&amp;Rent'!$G$3:$G$65,"Unrestricted")</f>
        <v>0</v>
      </c>
      <c r="G3" s="2">
        <f>D3*125000</f>
        <v>0</v>
      </c>
      <c r="H3" s="2">
        <f>100000*E3</f>
        <v>0</v>
      </c>
      <c r="K3">
        <v>0</v>
      </c>
      <c r="L3" t="s">
        <v>165</v>
      </c>
      <c r="M3" s="1">
        <v>0.3</v>
      </c>
      <c r="O3" t="s">
        <v>175</v>
      </c>
    </row>
    <row r="4" spans="2:15" x14ac:dyDescent="0.3">
      <c r="K4">
        <v>1</v>
      </c>
      <c r="L4" t="s">
        <v>8</v>
      </c>
      <c r="M4" s="1">
        <v>0.4</v>
      </c>
      <c r="O4" t="s">
        <v>176</v>
      </c>
    </row>
    <row r="5" spans="2:15" x14ac:dyDescent="0.3">
      <c r="K5">
        <v>2</v>
      </c>
      <c r="L5" t="s">
        <v>9</v>
      </c>
      <c r="M5" s="1">
        <v>0.5</v>
      </c>
    </row>
    <row r="6" spans="2:15" x14ac:dyDescent="0.3">
      <c r="K6">
        <v>3</v>
      </c>
      <c r="L6" t="s">
        <v>159</v>
      </c>
      <c r="M6" s="1">
        <v>0.6</v>
      </c>
    </row>
    <row r="7" spans="2:15" x14ac:dyDescent="0.3">
      <c r="K7">
        <v>4</v>
      </c>
      <c r="M7" s="1">
        <v>0.65</v>
      </c>
    </row>
    <row r="8" spans="2:15" x14ac:dyDescent="0.3">
      <c r="K8">
        <v>5</v>
      </c>
      <c r="M8" s="1">
        <v>0.7</v>
      </c>
    </row>
    <row r="9" spans="2:15" x14ac:dyDescent="0.3">
      <c r="M9" s="1">
        <v>0.8</v>
      </c>
    </row>
    <row r="10" spans="2:15" x14ac:dyDescent="0.3">
      <c r="M10" s="1">
        <v>0.9</v>
      </c>
    </row>
    <row r="11" spans="2:15" x14ac:dyDescent="0.3">
      <c r="M11" s="1">
        <v>1</v>
      </c>
    </row>
    <row r="12" spans="2:15" x14ac:dyDescent="0.3">
      <c r="M12" s="1">
        <v>1.1000000000000001</v>
      </c>
    </row>
    <row r="13" spans="2:15" x14ac:dyDescent="0.3">
      <c r="M13" s="1">
        <v>1.2</v>
      </c>
    </row>
    <row r="14" spans="2:15" x14ac:dyDescent="0.3">
      <c r="M14" s="1">
        <v>1.3</v>
      </c>
    </row>
    <row r="15" spans="2:15" x14ac:dyDescent="0.3">
      <c r="M15" s="1">
        <v>1.4</v>
      </c>
    </row>
    <row r="16" spans="2:15" x14ac:dyDescent="0.3">
      <c r="M16" s="1">
        <v>1.5</v>
      </c>
    </row>
    <row r="17" spans="13:13" x14ac:dyDescent="0.3">
      <c r="M17" s="1" t="s">
        <v>166</v>
      </c>
    </row>
  </sheetData>
  <sheetProtection selectLockedCells="1" selectUnlockedCells="1"/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0D951113ACF94FA40E96C36A978F02" ma:contentTypeVersion="6" ma:contentTypeDescription="Create a new document." ma:contentTypeScope="" ma:versionID="bd1faf410ae9eceeba857b3d31a0e46b">
  <xsd:schema xmlns:xsd="http://www.w3.org/2001/XMLSchema" xmlns:xs="http://www.w3.org/2001/XMLSchema" xmlns:p="http://schemas.microsoft.com/office/2006/metadata/properties" xmlns:ns2="18dd5fec-0723-49db-b5cc-ececde7eb3da" xmlns:ns3="5479e678-ada6-420d-a990-985bb7032d1a" targetNamespace="http://schemas.microsoft.com/office/2006/metadata/properties" ma:root="true" ma:fieldsID="8c68413fdc9d4260f23dad7afcc5f1d7" ns2:_="" ns3:_="">
    <xsd:import namespace="18dd5fec-0723-49db-b5cc-ececde7eb3da"/>
    <xsd:import namespace="5479e678-ada6-420d-a990-985bb7032d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dd5fec-0723-49db-b5cc-ececde7eb3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79e678-ada6-420d-a990-985bb7032d1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479e678-ada6-420d-a990-985bb7032d1a">
      <UserInfo>
        <DisplayName>Seth Leonard</DisplayName>
        <AccountId>25</AccountId>
        <AccountType/>
      </UserInfo>
      <UserInfo>
        <DisplayName>Olivia LaVecchia</DisplayName>
        <AccountId>215</AccountId>
        <AccountType/>
      </UserInfo>
      <UserInfo>
        <DisplayName>Megan Roush</DisplayName>
        <AccountId>18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48DDCF-8F79-4070-B72B-0278042A26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dd5fec-0723-49db-b5cc-ececde7eb3da"/>
    <ds:schemaRef ds:uri="5479e678-ada6-420d-a990-985bb7032d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CC9E20-E292-438A-A67F-15AB41F78687}">
  <ds:schemaRefs>
    <ds:schemaRef ds:uri="http://schemas.microsoft.com/office/2006/metadata/properties"/>
    <ds:schemaRef ds:uri="http://schemas.microsoft.com/office/infopath/2007/PartnerControls"/>
    <ds:schemaRef ds:uri="5479e678-ada6-420d-a990-985bb7032d1a"/>
  </ds:schemaRefs>
</ds:datastoreItem>
</file>

<file path=customXml/itemProps3.xml><?xml version="1.0" encoding="utf-8"?>
<ds:datastoreItem xmlns:ds="http://schemas.openxmlformats.org/officeDocument/2006/customXml" ds:itemID="{27CC5980-F7E0-4010-BF58-63834E9F17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General Information</vt:lpstr>
      <vt:lpstr>Source of Funds</vt:lpstr>
      <vt:lpstr>Costs</vt:lpstr>
      <vt:lpstr>Unit&amp;Rent</vt:lpstr>
      <vt:lpstr>Expenses</vt:lpstr>
      <vt:lpstr>10 yr Cashflow</vt:lpstr>
      <vt:lpstr>Amortization and Forecast</vt:lpstr>
      <vt:lpstr>Unit&amp;Rent - for Use Agreement</vt:lpstr>
      <vt:lpstr>List Entries - Do not change</vt:lpstr>
      <vt:lpstr>'Amortization and Forecast'!Print_Area</vt:lpstr>
      <vt:lpstr>'Amortization and Forecast'!Print_Titles</vt:lpstr>
    </vt:vector>
  </TitlesOfParts>
  <Manager/>
  <Company>Maine State Housing Authority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bolsen</dc:creator>
  <cp:keywords/>
  <dc:description/>
  <cp:lastModifiedBy>Olivia LaVecchia</cp:lastModifiedBy>
  <cp:revision/>
  <cp:lastPrinted>2024-04-11T20:26:10Z</cp:lastPrinted>
  <dcterms:created xsi:type="dcterms:W3CDTF">2013-02-14T22:05:16Z</dcterms:created>
  <dcterms:modified xsi:type="dcterms:W3CDTF">2024-04-25T19:51:27Z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0x010100850D951113ACF94FA40E96C36A978F02</vt:lpwstr>
  </property>
</Properties>
</file>